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75" windowWidth="19875" windowHeight="766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G32" i="1" l="1"/>
  <c r="F32" i="1"/>
  <c r="E32" i="1"/>
  <c r="C32" i="1"/>
  <c r="B32" i="1"/>
  <c r="L30" i="1"/>
  <c r="J30" i="1"/>
  <c r="G90" i="1"/>
  <c r="F90" i="1"/>
  <c r="C90" i="1"/>
  <c r="B90" i="1"/>
  <c r="D92" i="1"/>
  <c r="D91" i="1"/>
  <c r="D88" i="1"/>
  <c r="D87" i="1"/>
  <c r="D86" i="1"/>
  <c r="C85" i="1"/>
  <c r="B85" i="1"/>
  <c r="D83" i="1"/>
  <c r="D82" i="1"/>
  <c r="D81" i="1"/>
  <c r="D80" i="1"/>
  <c r="C79" i="1"/>
  <c r="B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C61" i="1"/>
  <c r="B61" i="1"/>
  <c r="D60" i="1"/>
  <c r="D59" i="1"/>
  <c r="D58" i="1"/>
  <c r="D57" i="1"/>
  <c r="D56" i="1"/>
  <c r="C55" i="1"/>
  <c r="B55" i="1"/>
  <c r="D54" i="1"/>
  <c r="C53" i="1"/>
  <c r="B53" i="1"/>
  <c r="D52" i="1"/>
  <c r="D51" i="1"/>
  <c r="D50" i="1"/>
  <c r="D49" i="1"/>
  <c r="C48" i="1"/>
  <c r="B48" i="1"/>
  <c r="D47" i="1"/>
  <c r="D46" i="1"/>
  <c r="D45" i="1"/>
  <c r="D44" i="1"/>
  <c r="D43" i="1"/>
  <c r="D42" i="1"/>
  <c r="D41" i="1"/>
  <c r="D40" i="1"/>
  <c r="D39" i="1"/>
  <c r="D38" i="1"/>
  <c r="D37" i="1"/>
  <c r="C36" i="1"/>
  <c r="B36" i="1"/>
  <c r="D35" i="1"/>
  <c r="D34" i="1"/>
  <c r="D33" i="1"/>
  <c r="D29" i="1"/>
  <c r="D28" i="1"/>
  <c r="B27" i="1"/>
  <c r="D27" i="1" s="1"/>
  <c r="D26" i="1"/>
  <c r="D25" i="1"/>
  <c r="D24" i="1"/>
  <c r="D23" i="1"/>
  <c r="C22" i="1"/>
  <c r="D21" i="1"/>
  <c r="D20" i="1"/>
  <c r="C19" i="1"/>
  <c r="B19" i="1"/>
  <c r="D18" i="1"/>
  <c r="D17" i="1"/>
  <c r="D16" i="1"/>
  <c r="C15" i="1"/>
  <c r="B15" i="1"/>
  <c r="B14" i="1"/>
  <c r="D14" i="1" s="1"/>
  <c r="D13" i="1"/>
  <c r="D12" i="1"/>
  <c r="D11" i="1"/>
  <c r="D10" i="1"/>
  <c r="D9" i="1"/>
  <c r="C8" i="1"/>
  <c r="B8" i="1" l="1"/>
  <c r="D79" i="1"/>
  <c r="B31" i="1"/>
  <c r="C31" i="1"/>
  <c r="C7" i="1"/>
  <c r="D53" i="1"/>
  <c r="D90" i="1"/>
  <c r="D22" i="1"/>
  <c r="D85" i="1"/>
  <c r="D19" i="1"/>
  <c r="D15" i="1"/>
  <c r="D36" i="1"/>
  <c r="D61" i="1"/>
  <c r="D48" i="1"/>
  <c r="D55" i="1"/>
  <c r="D8" i="1"/>
  <c r="D32" i="1"/>
  <c r="B22" i="1"/>
  <c r="B7" i="1" l="1"/>
  <c r="B4" i="1" s="1"/>
  <c r="B5" i="1" s="1"/>
  <c r="D31" i="1"/>
  <c r="C4" i="1"/>
  <c r="D7" i="1"/>
  <c r="B2" i="1" l="1"/>
  <c r="D4" i="1"/>
  <c r="D5" i="1" s="1"/>
  <c r="C2" i="1"/>
  <c r="C5" i="1"/>
  <c r="D2" i="1" l="1"/>
  <c r="H92" i="1" l="1"/>
  <c r="H91" i="1"/>
  <c r="H90" i="1"/>
  <c r="H88" i="1"/>
  <c r="H87" i="1"/>
  <c r="H86" i="1"/>
  <c r="G85" i="1"/>
  <c r="F85" i="1"/>
  <c r="H83" i="1"/>
  <c r="H82" i="1"/>
  <c r="H81" i="1"/>
  <c r="H80" i="1"/>
  <c r="G79" i="1"/>
  <c r="F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G61" i="1"/>
  <c r="F61" i="1"/>
  <c r="H60" i="1"/>
  <c r="H59" i="1"/>
  <c r="H58" i="1"/>
  <c r="H57" i="1"/>
  <c r="H56" i="1"/>
  <c r="G55" i="1"/>
  <c r="F55" i="1"/>
  <c r="E55" i="1"/>
  <c r="H54" i="1"/>
  <c r="G53" i="1"/>
  <c r="F53" i="1"/>
  <c r="H52" i="1"/>
  <c r="H51" i="1"/>
  <c r="H50" i="1"/>
  <c r="H49" i="1"/>
  <c r="G48" i="1"/>
  <c r="F48" i="1"/>
  <c r="E48" i="1"/>
  <c r="H47" i="1"/>
  <c r="H46" i="1"/>
  <c r="H45" i="1"/>
  <c r="H44" i="1"/>
  <c r="H43" i="1"/>
  <c r="H42" i="1"/>
  <c r="H41" i="1"/>
  <c r="H40" i="1"/>
  <c r="H39" i="1"/>
  <c r="H38" i="1"/>
  <c r="H37" i="1"/>
  <c r="G36" i="1"/>
  <c r="F36" i="1"/>
  <c r="E36" i="1"/>
  <c r="H35" i="1"/>
  <c r="H34" i="1"/>
  <c r="H33" i="1"/>
  <c r="H29" i="1"/>
  <c r="H28" i="1"/>
  <c r="F27" i="1"/>
  <c r="H27" i="1" s="1"/>
  <c r="H26" i="1"/>
  <c r="H25" i="1"/>
  <c r="H24" i="1"/>
  <c r="H23" i="1"/>
  <c r="G22" i="1"/>
  <c r="E22" i="1"/>
  <c r="H21" i="1"/>
  <c r="H20" i="1"/>
  <c r="G19" i="1"/>
  <c r="F19" i="1"/>
  <c r="E19" i="1"/>
  <c r="H18" i="1"/>
  <c r="H17" i="1"/>
  <c r="H16" i="1"/>
  <c r="G15" i="1"/>
  <c r="F15" i="1"/>
  <c r="E15" i="1"/>
  <c r="F14" i="1"/>
  <c r="H14" i="1" s="1"/>
  <c r="H13" i="1"/>
  <c r="H12" i="1"/>
  <c r="H11" i="1"/>
  <c r="H10" i="1"/>
  <c r="H9" i="1"/>
  <c r="G8" i="1"/>
  <c r="E8" i="1"/>
  <c r="I10" i="1" l="1"/>
  <c r="J10" i="1"/>
  <c r="K10" i="1"/>
  <c r="I13" i="1"/>
  <c r="J13" i="1"/>
  <c r="K13" i="1"/>
  <c r="I21" i="1"/>
  <c r="J21" i="1"/>
  <c r="K21" i="1"/>
  <c r="I40" i="1"/>
  <c r="J40" i="1"/>
  <c r="K40" i="1"/>
  <c r="I68" i="1"/>
  <c r="J68" i="1"/>
  <c r="I76" i="1"/>
  <c r="J76" i="1"/>
  <c r="K76" i="1"/>
  <c r="I86" i="1"/>
  <c r="J86" i="1"/>
  <c r="K86" i="1"/>
  <c r="I91" i="1"/>
  <c r="J91" i="1"/>
  <c r="K91" i="1"/>
  <c r="I12" i="1"/>
  <c r="J12" i="1"/>
  <c r="K12" i="1"/>
  <c r="I18" i="1"/>
  <c r="J18" i="1"/>
  <c r="J20" i="1"/>
  <c r="K20" i="1"/>
  <c r="I23" i="1"/>
  <c r="J23" i="1"/>
  <c r="K23" i="1"/>
  <c r="J27" i="1"/>
  <c r="K27" i="1"/>
  <c r="I35" i="1"/>
  <c r="J35" i="1"/>
  <c r="K35" i="1"/>
  <c r="I43" i="1"/>
  <c r="J43" i="1"/>
  <c r="K43" i="1"/>
  <c r="I47" i="1"/>
  <c r="J47" i="1"/>
  <c r="K47" i="1"/>
  <c r="I52" i="1"/>
  <c r="J52" i="1"/>
  <c r="K52" i="1"/>
  <c r="I56" i="1"/>
  <c r="J56" i="1"/>
  <c r="K56" i="1"/>
  <c r="I60" i="1"/>
  <c r="J60" i="1"/>
  <c r="K60" i="1"/>
  <c r="I63" i="1"/>
  <c r="J63" i="1"/>
  <c r="K63" i="1"/>
  <c r="I67" i="1"/>
  <c r="J67" i="1"/>
  <c r="K67" i="1"/>
  <c r="I71" i="1"/>
  <c r="J71" i="1"/>
  <c r="K71" i="1"/>
  <c r="I75" i="1"/>
  <c r="J75" i="1"/>
  <c r="K75" i="1"/>
  <c r="I82" i="1"/>
  <c r="J82" i="1"/>
  <c r="K82" i="1"/>
  <c r="I90" i="1"/>
  <c r="J90" i="1"/>
  <c r="K90" i="1"/>
  <c r="I9" i="1"/>
  <c r="K9" i="1"/>
  <c r="J9" i="1"/>
  <c r="I24" i="1"/>
  <c r="J24" i="1"/>
  <c r="K24" i="1"/>
  <c r="I28" i="1"/>
  <c r="J28" i="1"/>
  <c r="K28" i="1"/>
  <c r="I37" i="1"/>
  <c r="J37" i="1"/>
  <c r="K37" i="1"/>
  <c r="I44" i="1"/>
  <c r="J44" i="1"/>
  <c r="K44" i="1"/>
  <c r="J49" i="1"/>
  <c r="K49" i="1"/>
  <c r="I57" i="1"/>
  <c r="J57" i="1"/>
  <c r="K57" i="1"/>
  <c r="I64" i="1"/>
  <c r="J64" i="1"/>
  <c r="K64" i="1"/>
  <c r="I72" i="1"/>
  <c r="J72" i="1"/>
  <c r="K72" i="1"/>
  <c r="I83" i="1"/>
  <c r="J83" i="1"/>
  <c r="I11" i="1"/>
  <c r="K11" i="1"/>
  <c r="J11" i="1"/>
  <c r="I17" i="1"/>
  <c r="J17" i="1"/>
  <c r="K17" i="1"/>
  <c r="I26" i="1"/>
  <c r="J26" i="1"/>
  <c r="K26" i="1"/>
  <c r="I34" i="1"/>
  <c r="J34" i="1"/>
  <c r="K34" i="1"/>
  <c r="I39" i="1"/>
  <c r="J39" i="1"/>
  <c r="K39" i="1"/>
  <c r="I42" i="1"/>
  <c r="J42" i="1"/>
  <c r="K42" i="1"/>
  <c r="I46" i="1"/>
  <c r="J46" i="1"/>
  <c r="K46" i="1"/>
  <c r="I51" i="1"/>
  <c r="J51" i="1"/>
  <c r="K51" i="1"/>
  <c r="I54" i="1"/>
  <c r="J54" i="1"/>
  <c r="K54" i="1"/>
  <c r="I59" i="1"/>
  <c r="J59" i="1"/>
  <c r="K59" i="1"/>
  <c r="I62" i="1"/>
  <c r="J62" i="1"/>
  <c r="K62" i="1"/>
  <c r="I66" i="1"/>
  <c r="J66" i="1"/>
  <c r="K66" i="1"/>
  <c r="I70" i="1"/>
  <c r="J70" i="1"/>
  <c r="K70" i="1"/>
  <c r="I74" i="1"/>
  <c r="J74" i="1"/>
  <c r="K74" i="1"/>
  <c r="I78" i="1"/>
  <c r="J78" i="1"/>
  <c r="I81" i="1"/>
  <c r="J81" i="1"/>
  <c r="K81" i="1"/>
  <c r="I88" i="1"/>
  <c r="J88" i="1"/>
  <c r="K14" i="1"/>
  <c r="J14" i="1"/>
  <c r="I16" i="1"/>
  <c r="J16" i="1"/>
  <c r="K16" i="1"/>
  <c r="I25" i="1"/>
  <c r="J25" i="1"/>
  <c r="K25" i="1"/>
  <c r="I29" i="1"/>
  <c r="J29" i="1"/>
  <c r="K29" i="1"/>
  <c r="I33" i="1"/>
  <c r="J33" i="1"/>
  <c r="K33" i="1"/>
  <c r="I38" i="1"/>
  <c r="J38" i="1"/>
  <c r="K38" i="1"/>
  <c r="I41" i="1"/>
  <c r="J41" i="1"/>
  <c r="K41" i="1"/>
  <c r="I45" i="1"/>
  <c r="J45" i="1"/>
  <c r="K45" i="1"/>
  <c r="I50" i="1"/>
  <c r="J50" i="1"/>
  <c r="K50" i="1"/>
  <c r="I58" i="1"/>
  <c r="J58" i="1"/>
  <c r="K58" i="1"/>
  <c r="I65" i="1"/>
  <c r="J65" i="1"/>
  <c r="K65" i="1"/>
  <c r="I69" i="1"/>
  <c r="J69" i="1"/>
  <c r="K69" i="1"/>
  <c r="I73" i="1"/>
  <c r="J73" i="1"/>
  <c r="K73" i="1"/>
  <c r="I77" i="1"/>
  <c r="J77" i="1"/>
  <c r="I80" i="1"/>
  <c r="J80" i="1"/>
  <c r="K80" i="1"/>
  <c r="I87" i="1"/>
  <c r="J87" i="1"/>
  <c r="K87" i="1"/>
  <c r="I92" i="1"/>
  <c r="J92" i="1"/>
  <c r="K92" i="1"/>
  <c r="F8" i="1"/>
  <c r="H19" i="1"/>
  <c r="E31" i="1"/>
  <c r="E7" i="1"/>
  <c r="H85" i="1"/>
  <c r="H32" i="1"/>
  <c r="I32" i="1" s="1"/>
  <c r="H48" i="1"/>
  <c r="H15" i="1"/>
  <c r="I20" i="1"/>
  <c r="F22" i="1"/>
  <c r="H36" i="1"/>
  <c r="H53" i="1"/>
  <c r="I49" i="1"/>
  <c r="G7" i="1"/>
  <c r="F31" i="1"/>
  <c r="H55" i="1"/>
  <c r="H79" i="1"/>
  <c r="G31" i="1"/>
  <c r="G4" i="1" s="1"/>
  <c r="G5" i="1" s="1"/>
  <c r="H61" i="1"/>
  <c r="I27" i="1"/>
  <c r="H22" i="1"/>
  <c r="H8" i="1"/>
  <c r="I14" i="1"/>
  <c r="I19" i="1" l="1"/>
  <c r="J19" i="1"/>
  <c r="K19" i="1"/>
  <c r="L92" i="1"/>
  <c r="M92" i="1"/>
  <c r="L38" i="1"/>
  <c r="M38" i="1"/>
  <c r="L16" i="1"/>
  <c r="M16" i="1"/>
  <c r="L81" i="1"/>
  <c r="M81" i="1"/>
  <c r="L66" i="1"/>
  <c r="M66" i="1"/>
  <c r="L51" i="1"/>
  <c r="M51" i="1"/>
  <c r="L28" i="1"/>
  <c r="M28" i="1"/>
  <c r="L82" i="1"/>
  <c r="M82" i="1"/>
  <c r="L63" i="1"/>
  <c r="M63" i="1"/>
  <c r="L14" i="1"/>
  <c r="M14" i="1"/>
  <c r="I61" i="1"/>
  <c r="J61" i="1"/>
  <c r="K61" i="1"/>
  <c r="I36" i="1"/>
  <c r="J36" i="1"/>
  <c r="K36" i="1"/>
  <c r="I48" i="1"/>
  <c r="J48" i="1"/>
  <c r="K48" i="1"/>
  <c r="L87" i="1"/>
  <c r="M87" i="1"/>
  <c r="L73" i="1"/>
  <c r="M73" i="1"/>
  <c r="L50" i="1"/>
  <c r="M50" i="1"/>
  <c r="L33" i="1"/>
  <c r="M33" i="1"/>
  <c r="L78" i="1"/>
  <c r="L62" i="1"/>
  <c r="M62" i="1"/>
  <c r="L46" i="1"/>
  <c r="M46" i="1"/>
  <c r="L26" i="1"/>
  <c r="M26" i="1"/>
  <c r="L72" i="1"/>
  <c r="M72" i="1"/>
  <c r="L24" i="1"/>
  <c r="M24" i="1"/>
  <c r="L75" i="1"/>
  <c r="M75" i="1"/>
  <c r="L60" i="1"/>
  <c r="M60" i="1"/>
  <c r="L47" i="1"/>
  <c r="M47" i="1"/>
  <c r="L86" i="1"/>
  <c r="M86" i="1"/>
  <c r="L40" i="1"/>
  <c r="M40" i="1"/>
  <c r="L10" i="1"/>
  <c r="M10" i="1"/>
  <c r="I55" i="1"/>
  <c r="J55" i="1"/>
  <c r="K55" i="1"/>
  <c r="L69" i="1"/>
  <c r="M69" i="1"/>
  <c r="L17" i="1"/>
  <c r="M17" i="1"/>
  <c r="L44" i="1"/>
  <c r="M44" i="1"/>
  <c r="L9" i="1"/>
  <c r="M9" i="1"/>
  <c r="L71" i="1"/>
  <c r="M71" i="1"/>
  <c r="L56" i="1"/>
  <c r="M56" i="1"/>
  <c r="L43" i="1"/>
  <c r="M43" i="1"/>
  <c r="L18" i="1"/>
  <c r="L76" i="1"/>
  <c r="M76" i="1"/>
  <c r="L32" i="1"/>
  <c r="M32" i="1"/>
  <c r="L27" i="1"/>
  <c r="M27" i="1"/>
  <c r="I53" i="1"/>
  <c r="J53" i="1"/>
  <c r="K53" i="1"/>
  <c r="I15" i="1"/>
  <c r="J15" i="1"/>
  <c r="K15" i="1"/>
  <c r="L45" i="1"/>
  <c r="M45" i="1"/>
  <c r="L29" i="1"/>
  <c r="M29" i="1"/>
  <c r="L74" i="1"/>
  <c r="M74" i="1"/>
  <c r="L59" i="1"/>
  <c r="M59" i="1"/>
  <c r="L42" i="1"/>
  <c r="M42" i="1"/>
  <c r="L64" i="1"/>
  <c r="M64" i="1"/>
  <c r="I22" i="1"/>
  <c r="J22" i="1"/>
  <c r="K22" i="1"/>
  <c r="I79" i="1"/>
  <c r="J79" i="1"/>
  <c r="K79" i="1"/>
  <c r="L49" i="1"/>
  <c r="M49" i="1"/>
  <c r="L20" i="1"/>
  <c r="M20" i="1"/>
  <c r="I85" i="1"/>
  <c r="J85" i="1"/>
  <c r="K85" i="1"/>
  <c r="L80" i="1"/>
  <c r="M80" i="1"/>
  <c r="L65" i="1"/>
  <c r="M65" i="1"/>
  <c r="L41" i="1"/>
  <c r="M41" i="1"/>
  <c r="L25" i="1"/>
  <c r="M25" i="1"/>
  <c r="L88" i="1"/>
  <c r="L70" i="1"/>
  <c r="M70" i="1"/>
  <c r="L54" i="1"/>
  <c r="M54" i="1"/>
  <c r="L39" i="1"/>
  <c r="M39" i="1"/>
  <c r="L11" i="1"/>
  <c r="M11" i="1"/>
  <c r="L57" i="1"/>
  <c r="M57" i="1"/>
  <c r="L37" i="1"/>
  <c r="M37" i="1"/>
  <c r="L90" i="1"/>
  <c r="M90" i="1"/>
  <c r="L67" i="1"/>
  <c r="M67" i="1"/>
  <c r="L23" i="1"/>
  <c r="M23" i="1"/>
  <c r="L12" i="1"/>
  <c r="M12" i="1"/>
  <c r="L68" i="1"/>
  <c r="L21" i="1"/>
  <c r="M21" i="1"/>
  <c r="J8" i="1"/>
  <c r="K8" i="1"/>
  <c r="J32" i="1"/>
  <c r="K32" i="1"/>
  <c r="L77" i="1"/>
  <c r="L58" i="1"/>
  <c r="M58" i="1"/>
  <c r="L34" i="1"/>
  <c r="M34" i="1"/>
  <c r="L83" i="1"/>
  <c r="L52" i="1"/>
  <c r="M52" i="1"/>
  <c r="L35" i="1"/>
  <c r="M35" i="1"/>
  <c r="L91" i="1"/>
  <c r="M91" i="1"/>
  <c r="L13" i="1"/>
  <c r="M13" i="1"/>
  <c r="F7" i="1"/>
  <c r="F4" i="1" s="1"/>
  <c r="F5" i="1" s="1"/>
  <c r="E4" i="1"/>
  <c r="E2" i="1" s="1"/>
  <c r="G2" i="1"/>
  <c r="H31" i="1"/>
  <c r="I8" i="1"/>
  <c r="H7" i="1"/>
  <c r="L22" i="1" l="1"/>
  <c r="M22" i="1"/>
  <c r="L53" i="1"/>
  <c r="M53" i="1"/>
  <c r="L61" i="1"/>
  <c r="M61" i="1"/>
  <c r="L8" i="1"/>
  <c r="M8" i="1"/>
  <c r="L55" i="1"/>
  <c r="M55" i="1"/>
  <c r="L19" i="1"/>
  <c r="M19" i="1"/>
  <c r="K7" i="1"/>
  <c r="J7" i="1"/>
  <c r="L85" i="1"/>
  <c r="M85" i="1"/>
  <c r="L48" i="1"/>
  <c r="M48" i="1"/>
  <c r="L79" i="1"/>
  <c r="M79" i="1"/>
  <c r="L15" i="1"/>
  <c r="M15" i="1"/>
  <c r="L36" i="1"/>
  <c r="M36" i="1"/>
  <c r="I31" i="1"/>
  <c r="J31" i="1"/>
  <c r="K31" i="1"/>
  <c r="E5" i="1"/>
  <c r="F2" i="1"/>
  <c r="H2" i="1" s="1"/>
  <c r="H4" i="1"/>
  <c r="I7" i="1"/>
  <c r="I2" i="1" l="1"/>
  <c r="K2" i="1"/>
  <c r="J2" i="1"/>
  <c r="L31" i="1"/>
  <c r="M31" i="1"/>
  <c r="L7" i="1"/>
  <c r="M7" i="1"/>
  <c r="K4" i="1"/>
  <c r="J4" i="1"/>
  <c r="H5" i="1"/>
  <c r="I4" i="1"/>
  <c r="L2" i="1" l="1"/>
  <c r="M2" i="1"/>
  <c r="I5" i="1"/>
  <c r="J5" i="1"/>
  <c r="K5" i="1"/>
  <c r="L4" i="1"/>
  <c r="M4" i="1"/>
  <c r="L5" i="1" l="1"/>
  <c r="M5" i="1"/>
</calcChain>
</file>

<file path=xl/sharedStrings.xml><?xml version="1.0" encoding="utf-8"?>
<sst xmlns="http://schemas.openxmlformats.org/spreadsheetml/2006/main" count="120" uniqueCount="100">
  <si>
    <t>INTERNATIONAL AFFAIRS</t>
  </si>
  <si>
    <t>STATE-FOREIGN OPERATIONS - 150 DISC</t>
  </si>
  <si>
    <t>STATE-FOREIGN OPERATIONS TOTAL DISC</t>
  </si>
  <si>
    <t>STATE DEPARTMENT OPERATIONS</t>
  </si>
  <si>
    <t>Administration of Foreign Affairs</t>
  </si>
  <si>
    <t>Diplomatic &amp; Consular Programs</t>
  </si>
  <si>
    <t>Capital Investment Fund</t>
  </si>
  <si>
    <t>State Department Office of the Inspector General</t>
  </si>
  <si>
    <t>Educational and Cultural Exchange Programs</t>
  </si>
  <si>
    <t>Embassy Security, Construction &amp; Maintenance</t>
  </si>
  <si>
    <t>Other</t>
  </si>
  <si>
    <t>International Organizations</t>
  </si>
  <si>
    <t>Contributions to International Organizations</t>
  </si>
  <si>
    <t>Contributions for International Peacekeeping Activities</t>
  </si>
  <si>
    <t xml:space="preserve">Mechanism for Peace Operations Response </t>
  </si>
  <si>
    <t>Broadcasting Board of Governors</t>
  </si>
  <si>
    <t>International Broadcasting Operations</t>
  </si>
  <si>
    <t>Broadcasting Capital Improvements</t>
  </si>
  <si>
    <t>Related Programs</t>
  </si>
  <si>
    <t>Asia Foundation</t>
  </si>
  <si>
    <t>East-West Center*</t>
  </si>
  <si>
    <t>National Endowment for Democracy</t>
  </si>
  <si>
    <t>United States Institute for Peace</t>
  </si>
  <si>
    <t>FSO Retirement [mandatory; non-add]</t>
  </si>
  <si>
    <t>Non-150 accounts [non-add]</t>
  </si>
  <si>
    <t>FOREIGN OPERATIONS</t>
  </si>
  <si>
    <t>US Agency for International Development</t>
  </si>
  <si>
    <t>USAID Operating Expenses (OE)</t>
  </si>
  <si>
    <t>USAID Capital Investment Fund</t>
  </si>
  <si>
    <t>USAID Inspector General Operating Expenses (IG)</t>
  </si>
  <si>
    <t>Bilateral Economic Assistance</t>
  </si>
  <si>
    <t>Global Health Programs</t>
  </si>
  <si>
    <t>Development Assistance (DA)</t>
  </si>
  <si>
    <t>International Disaster Assistance</t>
  </si>
  <si>
    <t>Transition Initiatives (TI)</t>
  </si>
  <si>
    <t>Complex Crisis Fund</t>
  </si>
  <si>
    <t>Development Credit Authority (DCA)</t>
  </si>
  <si>
    <t>Economic Support Fund (ESF)</t>
  </si>
  <si>
    <t>Democracy Fund</t>
  </si>
  <si>
    <t>Assisstance for Europe, Eurasia, and Central Asia</t>
  </si>
  <si>
    <t>Migration and Refugee Assistance (MRA)</t>
  </si>
  <si>
    <t>U.S. Emergency Refugee &amp; Migration Assistance (ERMA)</t>
  </si>
  <si>
    <t>Independent Agencies</t>
  </si>
  <si>
    <t>Peace Corps</t>
  </si>
  <si>
    <t>Millennium Challenge Corporation</t>
  </si>
  <si>
    <t>Inter-American Foundation</t>
  </si>
  <si>
    <t>African Development Foundation</t>
  </si>
  <si>
    <t>Treasury Department</t>
  </si>
  <si>
    <t>Treasury Technical Assistance</t>
  </si>
  <si>
    <t>International Security Assistance</t>
  </si>
  <si>
    <t>International Narcotics Control &amp; Law Enforcement (INCLE)</t>
  </si>
  <si>
    <t>Nonproliferation, Anti-Terrorism, Demining (NADR)</t>
  </si>
  <si>
    <t>Peacekeeping Operations (PKO)</t>
  </si>
  <si>
    <t>International Military Education &amp; Training (IMET)</t>
  </si>
  <si>
    <t>Foreign Military Financing (FMF)</t>
  </si>
  <si>
    <t>Multilateral Economic Assistance</t>
  </si>
  <si>
    <t>International Organizations &amp; Programs (IO&amp;P)</t>
  </si>
  <si>
    <t>Global Environment Facility</t>
  </si>
  <si>
    <t>World Bank - IBRD</t>
  </si>
  <si>
    <t>International Development Association (IDA)</t>
  </si>
  <si>
    <t>International Clean Technology Fund</t>
  </si>
  <si>
    <t>International Strategic Climate Fund</t>
  </si>
  <si>
    <t>Green Climate Fund</t>
  </si>
  <si>
    <t>Global Agriculture and Food Security Program</t>
  </si>
  <si>
    <t>Inter-American Development Bank</t>
  </si>
  <si>
    <t>Asian Development Bank</t>
  </si>
  <si>
    <t>Asian Development Fund</t>
  </si>
  <si>
    <t>African Development Bank</t>
  </si>
  <si>
    <t>African Development Fund</t>
  </si>
  <si>
    <t>International Fund for Agricultural Development</t>
  </si>
  <si>
    <t>North American Development Bank</t>
  </si>
  <si>
    <t>Cent Am and Carib Catastrophic Risk Ins. Facility (CCRIFF)</t>
  </si>
  <si>
    <t>Global Infrastructure Facility</t>
  </si>
  <si>
    <t>Export and Investment Assistance</t>
  </si>
  <si>
    <t>Export-Import Bank of the United States (net)</t>
  </si>
  <si>
    <t>Overseas Private Investment Corporation (net)</t>
  </si>
  <si>
    <t>Trade and Development Agency (TDA)</t>
  </si>
  <si>
    <t>Rescissions &amp; across-the-board cut &amp; "other"</t>
  </si>
  <si>
    <t>AGRICULTURE PROGRAMS</t>
  </si>
  <si>
    <t>P.L. 480 Title II</t>
  </si>
  <si>
    <t>McGovern-Dole International Food for Education</t>
  </si>
  <si>
    <t>Local and Regional Procurement</t>
  </si>
  <si>
    <t>OTHER APPROPRIATIONS</t>
  </si>
  <si>
    <t>International Trade Commission</t>
  </si>
  <si>
    <t>Foreign Claims Settlement Commission</t>
  </si>
  <si>
    <t xml:space="preserve"> </t>
  </si>
  <si>
    <t>(Dollars in millions)</t>
  </si>
  <si>
    <t>FY17 Omni Base</t>
  </si>
  <si>
    <t>FY17 Omni OCO</t>
  </si>
  <si>
    <t>FY17 Omni Total</t>
  </si>
  <si>
    <t>FY17 Total</t>
  </si>
  <si>
    <t>NA</t>
  </si>
  <si>
    <t>FY17 Security Assistance Approps Act OCO</t>
  </si>
  <si>
    <t>FY16 Enacted Base</t>
  </si>
  <si>
    <t>FY16 Enacted OCO</t>
  </si>
  <si>
    <t>FY16 Enacted Total</t>
  </si>
  <si>
    <t>FY17 Omni compared to FY16 Enacted $s</t>
  </si>
  <si>
    <t>FY17 Omni compared to FY16 Enacted %</t>
  </si>
  <si>
    <t>FY17 Total compared to FY16 Enacted $s</t>
  </si>
  <si>
    <t>FY17 Total compared to FY16 Enacted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</si>
</sst>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Times New Roman"/>
      <family val="1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indexed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3" fontId="0" fillId="0" borderId="2" xfId="0" applyNumberFormat="1" applyFont="1" applyFill="1" applyBorder="1"/>
    <xf numFmtId="3" fontId="5" fillId="0" borderId="2" xfId="0" applyNumberFormat="1" applyFont="1" applyFill="1" applyBorder="1" applyAlignment="1">
      <alignment horizontal="right" wrapText="1"/>
    </xf>
    <xf numFmtId="3" fontId="5" fillId="0" borderId="2" xfId="0" applyNumberFormat="1" applyFont="1" applyFill="1" applyBorder="1"/>
    <xf numFmtId="3" fontId="6" fillId="0" borderId="2" xfId="0" applyNumberFormat="1" applyFont="1" applyFill="1" applyBorder="1"/>
    <xf numFmtId="3" fontId="7" fillId="0" borderId="2" xfId="0" applyNumberFormat="1" applyFont="1" applyFill="1" applyBorder="1"/>
    <xf numFmtId="3" fontId="8" fillId="0" borderId="2" xfId="0" applyNumberFormat="1" applyFont="1" applyFill="1" applyBorder="1" applyAlignment="1">
      <alignment horizontal="right" wrapText="1"/>
    </xf>
    <xf numFmtId="3" fontId="8" fillId="0" borderId="2" xfId="0" applyNumberFormat="1" applyFont="1" applyFill="1" applyBorder="1"/>
    <xf numFmtId="3" fontId="0" fillId="0" borderId="0" xfId="0" applyNumberFormat="1"/>
    <xf numFmtId="3" fontId="4" fillId="0" borderId="0" xfId="0" applyNumberFormat="1" applyFont="1" applyFill="1" applyBorder="1" applyAlignment="1">
      <alignment horizontal="right" wrapText="1"/>
    </xf>
    <xf numFmtId="3" fontId="0" fillId="0" borderId="0" xfId="0" applyNumberFormat="1" applyFill="1" applyBorder="1"/>
    <xf numFmtId="3" fontId="4" fillId="0" borderId="0" xfId="0" applyNumberFormat="1" applyFont="1" applyFill="1" applyBorder="1"/>
    <xf numFmtId="0" fontId="0" fillId="0" borderId="0" xfId="0" applyBorder="1"/>
    <xf numFmtId="0" fontId="0" fillId="0" borderId="0" xfId="0" applyFill="1"/>
    <xf numFmtId="164" fontId="0" fillId="0" borderId="2" xfId="1" applyNumberFormat="1" applyFont="1" applyBorder="1"/>
    <xf numFmtId="164" fontId="0" fillId="0" borderId="2" xfId="1" applyNumberFormat="1" applyFont="1" applyBorder="1" applyAlignment="1">
      <alignment horizontal="right"/>
    </xf>
    <xf numFmtId="3" fontId="2" fillId="0" borderId="2" xfId="0" applyNumberFormat="1" applyFont="1" applyBorder="1"/>
    <xf numFmtId="164" fontId="2" fillId="0" borderId="2" xfId="1" applyNumberFormat="1" applyFont="1" applyBorder="1"/>
    <xf numFmtId="0" fontId="2" fillId="0" borderId="2" xfId="0" applyFont="1" applyBorder="1"/>
    <xf numFmtId="3" fontId="0" fillId="0" borderId="2" xfId="0" applyNumberFormat="1" applyFont="1" applyBorder="1"/>
    <xf numFmtId="3" fontId="3" fillId="2" borderId="1" xfId="0" applyNumberFormat="1" applyFont="1" applyFill="1" applyBorder="1" applyAlignment="1">
      <alignment horizontal="center" wrapText="1"/>
    </xf>
    <xf numFmtId="3" fontId="3" fillId="2" borderId="0" xfId="0" applyNumberFormat="1" applyFont="1" applyFill="1" applyBorder="1" applyAlignment="1">
      <alignment horizontal="center" wrapText="1"/>
    </xf>
    <xf numFmtId="3" fontId="3" fillId="2" borderId="2" xfId="0" applyNumberFormat="1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/>
    </xf>
    <xf numFmtId="3" fontId="3" fillId="2" borderId="4" xfId="0" applyNumberFormat="1" applyFont="1" applyFill="1" applyBorder="1" applyAlignment="1">
      <alignment horizontal="center" wrapText="1"/>
    </xf>
    <xf numFmtId="3" fontId="0" fillId="0" borderId="0" xfId="0" applyNumberFormat="1" applyFont="1" applyFill="1" applyBorder="1"/>
    <xf numFmtId="3" fontId="8" fillId="0" borderId="0" xfId="0" applyNumberFormat="1" applyFont="1" applyFill="1" applyBorder="1" applyAlignment="1">
      <alignment horizontal="right" wrapText="1"/>
    </xf>
    <xf numFmtId="3" fontId="8" fillId="0" borderId="0" xfId="0" applyNumberFormat="1" applyFont="1" applyFill="1" applyBorder="1"/>
    <xf numFmtId="3" fontId="0" fillId="0" borderId="0" xfId="0" applyNumberFormat="1" applyFont="1" applyBorder="1"/>
    <xf numFmtId="164" fontId="0" fillId="0" borderId="0" xfId="1" applyNumberFormat="1" applyFont="1" applyBorder="1" applyAlignment="1">
      <alignment horizontal="right"/>
    </xf>
    <xf numFmtId="164" fontId="0" fillId="0" borderId="0" xfId="1" applyNumberFormat="1" applyFont="1" applyBorder="1"/>
    <xf numFmtId="3" fontId="7" fillId="0" borderId="0" xfId="0" applyNumberFormat="1" applyFont="1" applyFill="1" applyBorder="1"/>
    <xf numFmtId="0" fontId="2" fillId="0" borderId="0" xfId="0" applyFont="1" applyBorder="1"/>
    <xf numFmtId="0" fontId="0" fillId="0" borderId="2" xfId="0" applyBorder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8"/>
  <sheetViews>
    <sheetView tabSelected="1" workbookViewId="0">
      <selection activeCell="M1" sqref="M1"/>
    </sheetView>
  </sheetViews>
  <sheetFormatPr defaultRowHeight="15" x14ac:dyDescent="0.25"/>
  <cols>
    <col min="1" max="1" width="55.42578125" customWidth="1"/>
    <col min="2" max="9" width="13.7109375" customWidth="1"/>
    <col min="10" max="13" width="12.7109375" customWidth="1"/>
  </cols>
  <sheetData>
    <row r="1" spans="1:13" ht="63" customHeight="1" x14ac:dyDescent="0.25">
      <c r="A1" s="23" t="s">
        <v>86</v>
      </c>
      <c r="B1" s="24" t="s">
        <v>93</v>
      </c>
      <c r="C1" s="20" t="s">
        <v>94</v>
      </c>
      <c r="D1" s="20" t="s">
        <v>95</v>
      </c>
      <c r="E1" s="21" t="s">
        <v>92</v>
      </c>
      <c r="F1" s="20" t="s">
        <v>87</v>
      </c>
      <c r="G1" s="20" t="s">
        <v>88</v>
      </c>
      <c r="H1" s="20" t="s">
        <v>89</v>
      </c>
      <c r="I1" s="21" t="s">
        <v>90</v>
      </c>
      <c r="J1" s="22" t="s">
        <v>96</v>
      </c>
      <c r="K1" s="22" t="s">
        <v>97</v>
      </c>
      <c r="L1" s="22" t="s">
        <v>98</v>
      </c>
      <c r="M1" s="22" t="s">
        <v>99</v>
      </c>
    </row>
    <row r="2" spans="1:13" x14ac:dyDescent="0.25">
      <c r="A2" s="18" t="s">
        <v>0</v>
      </c>
      <c r="B2" s="2">
        <f>+B4+B85+B90</f>
        <v>39654.35</v>
      </c>
      <c r="C2" s="2">
        <f>+C4+C85+C90</f>
        <v>14895.2</v>
      </c>
      <c r="D2" s="3">
        <f>SUM(B2:C2)</f>
        <v>54549.55</v>
      </c>
      <c r="E2" s="2">
        <f>+E4+E85+E90</f>
        <v>4300.4000000000005</v>
      </c>
      <c r="F2" s="2">
        <f>+F4+F85+F90</f>
        <v>38311.873999999996</v>
      </c>
      <c r="G2" s="2">
        <f>+G4+G85+G90</f>
        <v>16485.099999999999</v>
      </c>
      <c r="H2" s="3">
        <f>SUM(F2:G2)</f>
        <v>54796.973999999995</v>
      </c>
      <c r="I2" s="3">
        <f>+H2+E2</f>
        <v>59097.373999999996</v>
      </c>
      <c r="J2" s="16">
        <f>+H2-D2</f>
        <v>247.42399999999179</v>
      </c>
      <c r="K2" s="17">
        <f>+H2/D2-1</f>
        <v>4.5357661062279675E-3</v>
      </c>
      <c r="L2" s="16">
        <f>+I2-D2</f>
        <v>4547.8239999999932</v>
      </c>
      <c r="M2" s="17">
        <f>+I2/D2-1</f>
        <v>8.3370513597270657E-2</v>
      </c>
    </row>
    <row r="3" spans="1:13" s="12" customFormat="1" x14ac:dyDescent="0.25">
      <c r="A3" s="32"/>
      <c r="B3" s="25"/>
      <c r="C3" s="25"/>
      <c r="D3" s="25"/>
      <c r="E3" s="25"/>
      <c r="F3" s="25"/>
      <c r="G3" s="25"/>
      <c r="H3" s="25"/>
      <c r="I3" s="25"/>
      <c r="J3" s="32"/>
      <c r="K3" s="32"/>
      <c r="L3" s="32"/>
      <c r="M3" s="32"/>
    </row>
    <row r="4" spans="1:13" x14ac:dyDescent="0.25">
      <c r="A4" s="18" t="s">
        <v>1</v>
      </c>
      <c r="B4" s="4">
        <f>+B7+B31+B95</f>
        <v>37645.85</v>
      </c>
      <c r="C4" s="4">
        <f>+C7+C31</f>
        <v>14895.2</v>
      </c>
      <c r="D4" s="4">
        <f>+D7+D31</f>
        <v>52541.05000000001</v>
      </c>
      <c r="E4" s="4">
        <f>+E7+E31+E95</f>
        <v>4300.4000000000005</v>
      </c>
      <c r="F4" s="4">
        <f>+F7+F31+F95</f>
        <v>36416.373999999996</v>
      </c>
      <c r="G4" s="4">
        <f>+G7+G31</f>
        <v>16485.099999999999</v>
      </c>
      <c r="H4" s="4">
        <f>+H7+H31</f>
        <v>52901.474000000002</v>
      </c>
      <c r="I4" s="3">
        <f t="shared" ref="I4:I5" si="0">+H4+E4</f>
        <v>57201.874000000003</v>
      </c>
      <c r="J4" s="16">
        <f>+H4-D4</f>
        <v>360.42399999999179</v>
      </c>
      <c r="K4" s="17">
        <f>+H4/D4-1</f>
        <v>6.8598552940983826E-3</v>
      </c>
      <c r="L4" s="16">
        <f>+I4-D4</f>
        <v>4660.8239999999932</v>
      </c>
      <c r="M4" s="17">
        <f>+I4/D4-1</f>
        <v>8.8708238605813783E-2</v>
      </c>
    </row>
    <row r="5" spans="1:13" x14ac:dyDescent="0.25">
      <c r="A5" s="18" t="s">
        <v>2</v>
      </c>
      <c r="B5" s="4">
        <f>+B4+B29</f>
        <v>37768.549999999996</v>
      </c>
      <c r="C5" s="4">
        <f>+C4+C29</f>
        <v>14895.2</v>
      </c>
      <c r="D5" s="4">
        <f>+D4+D29</f>
        <v>52663.750000000007</v>
      </c>
      <c r="E5" s="4">
        <f>+E4+E29</f>
        <v>4300.4000000000005</v>
      </c>
      <c r="F5" s="4">
        <f>+F4+F29</f>
        <v>36543.673999999999</v>
      </c>
      <c r="G5" s="4">
        <f>+G4+G29</f>
        <v>16485.099999999999</v>
      </c>
      <c r="H5" s="4">
        <f>+H4+H29</f>
        <v>53028.774000000005</v>
      </c>
      <c r="I5" s="3">
        <f t="shared" si="0"/>
        <v>57329.174000000006</v>
      </c>
      <c r="J5" s="16">
        <f>+H5-D5</f>
        <v>365.02399999999761</v>
      </c>
      <c r="K5" s="17">
        <f>+H5/D5-1</f>
        <v>6.9312192922075244E-3</v>
      </c>
      <c r="L5" s="16">
        <f>+I5-D5</f>
        <v>4665.4239999999991</v>
      </c>
      <c r="M5" s="17">
        <f>+I5/D5-1</f>
        <v>8.8588906031188408E-2</v>
      </c>
    </row>
    <row r="6" spans="1:13" s="12" customFormat="1" x14ac:dyDescent="0.25">
      <c r="B6" s="31" t="s">
        <v>85</v>
      </c>
      <c r="C6" s="31" t="s">
        <v>85</v>
      </c>
      <c r="D6" s="31" t="s">
        <v>85</v>
      </c>
      <c r="E6" s="31" t="s">
        <v>85</v>
      </c>
      <c r="F6" s="31" t="s">
        <v>85</v>
      </c>
      <c r="G6" s="31" t="s">
        <v>85</v>
      </c>
      <c r="H6" s="31" t="s">
        <v>85</v>
      </c>
      <c r="I6" s="31"/>
      <c r="J6" s="28"/>
      <c r="K6" s="30"/>
      <c r="L6" s="28"/>
      <c r="M6" s="30"/>
    </row>
    <row r="7" spans="1:13" x14ac:dyDescent="0.25">
      <c r="A7" s="18" t="s">
        <v>3</v>
      </c>
      <c r="B7" s="2">
        <f>+B8+B15+B19+B22</f>
        <v>10894.199999999999</v>
      </c>
      <c r="C7" s="2">
        <f>+C8+C15+C19+C22</f>
        <v>5282.8</v>
      </c>
      <c r="D7" s="2">
        <f>+D8+D15+D19+D22</f>
        <v>16177</v>
      </c>
      <c r="E7" s="2">
        <f>+E8+E15+E19+E22</f>
        <v>1709.3000000000002</v>
      </c>
      <c r="F7" s="2">
        <f>+F8+F15+F19+F22</f>
        <v>10915.713</v>
      </c>
      <c r="G7" s="2">
        <f>+G8+G15+G19+G22</f>
        <v>5159.8</v>
      </c>
      <c r="H7" s="2">
        <f>+H8+H15+H19+H22</f>
        <v>16075.512999999999</v>
      </c>
      <c r="I7" s="3">
        <f>+H7+E7</f>
        <v>17784.812999999998</v>
      </c>
      <c r="J7" s="16">
        <f>+H7-D7</f>
        <v>-101.48700000000099</v>
      </c>
      <c r="K7" s="17">
        <f>+H7/D7-1</f>
        <v>-6.2735365024417789E-3</v>
      </c>
      <c r="L7" s="16">
        <f>+I7-D7</f>
        <v>1607.8129999999983</v>
      </c>
      <c r="M7" s="17">
        <f>+I7/D7-1</f>
        <v>9.9388823638498991E-2</v>
      </c>
    </row>
    <row r="8" spans="1:13" x14ac:dyDescent="0.25">
      <c r="A8" s="18" t="s">
        <v>4</v>
      </c>
      <c r="B8" s="2">
        <f t="shared" ref="B8:D8" si="1">SUM(B9:B14)</f>
        <v>7903.9999999999991</v>
      </c>
      <c r="C8" s="2">
        <f t="shared" si="1"/>
        <v>3376.3</v>
      </c>
      <c r="D8" s="2">
        <f t="shared" si="1"/>
        <v>11280.3</v>
      </c>
      <c r="E8" s="2">
        <f t="shared" ref="E8:H8" si="2">SUM(E9:E14)</f>
        <v>1709.3000000000002</v>
      </c>
      <c r="F8" s="2">
        <f t="shared" si="2"/>
        <v>8075.9000000000005</v>
      </c>
      <c r="G8" s="2">
        <f t="shared" si="2"/>
        <v>3704.1000000000004</v>
      </c>
      <c r="H8" s="2">
        <f t="shared" si="2"/>
        <v>11780</v>
      </c>
      <c r="I8" s="3">
        <f>+H8+E8</f>
        <v>13489.3</v>
      </c>
      <c r="J8" s="16">
        <f>+H8-D8</f>
        <v>499.70000000000073</v>
      </c>
      <c r="K8" s="17">
        <f>+H8/D8-1</f>
        <v>4.4298467239346495E-2</v>
      </c>
      <c r="L8" s="16">
        <f>+I8-D8</f>
        <v>2209</v>
      </c>
      <c r="M8" s="17">
        <f>+I8/D8-1</f>
        <v>0.19582812513851588</v>
      </c>
    </row>
    <row r="9" spans="1:13" x14ac:dyDescent="0.25">
      <c r="A9" s="33" t="s">
        <v>5</v>
      </c>
      <c r="B9" s="6">
        <v>5622.9</v>
      </c>
      <c r="C9" s="6">
        <v>2561.8000000000002</v>
      </c>
      <c r="D9" s="6">
        <f t="shared" ref="D9:D18" si="3">+B9+C9</f>
        <v>8184.7</v>
      </c>
      <c r="E9" s="6">
        <v>1052.4000000000001</v>
      </c>
      <c r="F9" s="6">
        <v>6147</v>
      </c>
      <c r="G9" s="6">
        <v>2410.4</v>
      </c>
      <c r="H9" s="6">
        <f t="shared" ref="H9:H14" si="4">+F9+G9</f>
        <v>8557.4</v>
      </c>
      <c r="I9" s="7">
        <f t="shared" ref="I9:I63" si="5">+H9+E9</f>
        <v>9609.7999999999993</v>
      </c>
      <c r="J9" s="19">
        <f>+H9-D9</f>
        <v>372.69999999999982</v>
      </c>
      <c r="K9" s="14">
        <f>+H9/D9-1</f>
        <v>4.5536183366525318E-2</v>
      </c>
      <c r="L9" s="19">
        <f>+I9-D9</f>
        <v>1425.0999999999995</v>
      </c>
      <c r="M9" s="14">
        <f>+I9/D9-1</f>
        <v>0.17411756081469076</v>
      </c>
    </row>
    <row r="10" spans="1:13" x14ac:dyDescent="0.25">
      <c r="A10" s="33" t="s">
        <v>6</v>
      </c>
      <c r="B10" s="1">
        <v>66.400000000000006</v>
      </c>
      <c r="C10" s="1">
        <v>0</v>
      </c>
      <c r="D10" s="6">
        <f t="shared" si="3"/>
        <v>66.400000000000006</v>
      </c>
      <c r="E10" s="6">
        <v>0</v>
      </c>
      <c r="F10" s="1">
        <v>12.6</v>
      </c>
      <c r="G10" s="1">
        <v>0</v>
      </c>
      <c r="H10" s="6">
        <f t="shared" si="4"/>
        <v>12.6</v>
      </c>
      <c r="I10" s="7">
        <f t="shared" si="5"/>
        <v>12.6</v>
      </c>
      <c r="J10" s="19">
        <f>+H10-D10</f>
        <v>-53.800000000000004</v>
      </c>
      <c r="K10" s="14">
        <f>+H10/D10-1</f>
        <v>-0.81024096385542177</v>
      </c>
      <c r="L10" s="19">
        <f>+I10-D10</f>
        <v>-53.800000000000004</v>
      </c>
      <c r="M10" s="14">
        <f>+I10/D10-1</f>
        <v>-0.81024096385542177</v>
      </c>
    </row>
    <row r="11" spans="1:13" x14ac:dyDescent="0.25">
      <c r="A11" s="33" t="s">
        <v>7</v>
      </c>
      <c r="B11" s="1">
        <v>72.7</v>
      </c>
      <c r="C11" s="1">
        <v>66.599999999999994</v>
      </c>
      <c r="D11" s="6">
        <f t="shared" si="3"/>
        <v>139.30000000000001</v>
      </c>
      <c r="E11" s="6">
        <v>2.5</v>
      </c>
      <c r="F11" s="1">
        <v>87.1</v>
      </c>
      <c r="G11" s="1">
        <v>54.9</v>
      </c>
      <c r="H11" s="6">
        <f t="shared" si="4"/>
        <v>142</v>
      </c>
      <c r="I11" s="7">
        <f t="shared" si="5"/>
        <v>144.5</v>
      </c>
      <c r="J11" s="19">
        <f>+H11-D11</f>
        <v>2.6999999999999886</v>
      </c>
      <c r="K11" s="14">
        <f>+H11/D11-1</f>
        <v>1.9382627422828369E-2</v>
      </c>
      <c r="L11" s="19">
        <f>+I11-D11</f>
        <v>5.1999999999999886</v>
      </c>
      <c r="M11" s="14">
        <f>+I11/D11-1</f>
        <v>3.7329504666187896E-2</v>
      </c>
    </row>
    <row r="12" spans="1:13" x14ac:dyDescent="0.25">
      <c r="A12" s="33" t="s">
        <v>8</v>
      </c>
      <c r="B12" s="1">
        <v>590.9</v>
      </c>
      <c r="C12" s="1">
        <v>0</v>
      </c>
      <c r="D12" s="6">
        <f t="shared" si="3"/>
        <v>590.9</v>
      </c>
      <c r="E12" s="6">
        <v>0</v>
      </c>
      <c r="F12" s="1">
        <v>634.1</v>
      </c>
      <c r="G12" s="1">
        <v>0</v>
      </c>
      <c r="H12" s="6">
        <f t="shared" si="4"/>
        <v>634.1</v>
      </c>
      <c r="I12" s="7">
        <f t="shared" si="5"/>
        <v>634.1</v>
      </c>
      <c r="J12" s="19">
        <f>+H12-D12</f>
        <v>43.200000000000045</v>
      </c>
      <c r="K12" s="14">
        <f>+H12/D12-1</f>
        <v>7.3108817058723963E-2</v>
      </c>
      <c r="L12" s="19">
        <f>+I12-D12</f>
        <v>43.200000000000045</v>
      </c>
      <c r="M12" s="14">
        <f>+I12/D12-1</f>
        <v>7.3108817058723963E-2</v>
      </c>
    </row>
    <row r="13" spans="1:13" x14ac:dyDescent="0.25">
      <c r="A13" s="33" t="s">
        <v>9</v>
      </c>
      <c r="B13" s="1">
        <v>1473.9</v>
      </c>
      <c r="C13" s="1">
        <v>747.9</v>
      </c>
      <c r="D13" s="6">
        <f t="shared" si="3"/>
        <v>2221.8000000000002</v>
      </c>
      <c r="E13" s="6">
        <v>654.4</v>
      </c>
      <c r="F13" s="1">
        <v>1117.9000000000001</v>
      </c>
      <c r="G13" s="1">
        <v>1238.8</v>
      </c>
      <c r="H13" s="6">
        <f t="shared" si="4"/>
        <v>2356.6999999999998</v>
      </c>
      <c r="I13" s="7">
        <f t="shared" si="5"/>
        <v>3011.1</v>
      </c>
      <c r="J13" s="19">
        <f>+H13-D13</f>
        <v>134.89999999999964</v>
      </c>
      <c r="K13" s="14">
        <f>+H13/D13-1</f>
        <v>6.0716536141866895E-2</v>
      </c>
      <c r="L13" s="19">
        <f>+I13-D13</f>
        <v>789.29999999999973</v>
      </c>
      <c r="M13" s="14">
        <f>+I13/D13-1</f>
        <v>0.355252497974615</v>
      </c>
    </row>
    <row r="14" spans="1:13" x14ac:dyDescent="0.25">
      <c r="A14" s="33" t="s">
        <v>10</v>
      </c>
      <c r="B14" s="1">
        <f>8+30+7.9+1.3+30</f>
        <v>77.199999999999989</v>
      </c>
      <c r="C14" s="1">
        <v>0</v>
      </c>
      <c r="D14" s="6">
        <f t="shared" si="3"/>
        <v>77.199999999999989</v>
      </c>
      <c r="E14" s="6">
        <v>0</v>
      </c>
      <c r="F14" s="1">
        <f>8+30+7.9+1.3+30</f>
        <v>77.199999999999989</v>
      </c>
      <c r="G14" s="1">
        <v>0</v>
      </c>
      <c r="H14" s="6">
        <f t="shared" si="4"/>
        <v>77.199999999999989</v>
      </c>
      <c r="I14" s="7">
        <f t="shared" si="5"/>
        <v>77.199999999999989</v>
      </c>
      <c r="J14" s="19">
        <f>+H14-D14</f>
        <v>0</v>
      </c>
      <c r="K14" s="14">
        <f>+H14/D14-1</f>
        <v>0</v>
      </c>
      <c r="L14" s="19">
        <f>+I14-D14</f>
        <v>0</v>
      </c>
      <c r="M14" s="14">
        <f>+I14/D14-1</f>
        <v>0</v>
      </c>
    </row>
    <row r="15" spans="1:13" x14ac:dyDescent="0.25">
      <c r="A15" s="18" t="s">
        <v>11</v>
      </c>
      <c r="B15" s="4">
        <f t="shared" ref="B15:D15" si="6">SUM(B16:B18)</f>
        <v>2011.1</v>
      </c>
      <c r="C15" s="4">
        <f t="shared" si="6"/>
        <v>1895.8</v>
      </c>
      <c r="D15" s="4">
        <f t="shared" si="6"/>
        <v>3906.8999999999996</v>
      </c>
      <c r="E15" s="4">
        <f t="shared" ref="E15:H15" si="7">SUM(E16:E18)</f>
        <v>0</v>
      </c>
      <c r="F15" s="4">
        <f t="shared" si="7"/>
        <v>1815.9</v>
      </c>
      <c r="G15" s="4">
        <f t="shared" si="7"/>
        <v>1450.9</v>
      </c>
      <c r="H15" s="4">
        <f t="shared" si="7"/>
        <v>3266.8</v>
      </c>
      <c r="I15" s="3">
        <f t="shared" si="5"/>
        <v>3266.8</v>
      </c>
      <c r="J15" s="16">
        <f>+H15-D15</f>
        <v>-640.09999999999945</v>
      </c>
      <c r="K15" s="17">
        <f>+H15/D15-1</f>
        <v>-0.1638383373006731</v>
      </c>
      <c r="L15" s="16">
        <f>+I15-D15</f>
        <v>-640.09999999999945</v>
      </c>
      <c r="M15" s="17">
        <f>+I15/D15-1</f>
        <v>-0.1638383373006731</v>
      </c>
    </row>
    <row r="16" spans="1:13" x14ac:dyDescent="0.25">
      <c r="A16" s="33" t="s">
        <v>12</v>
      </c>
      <c r="B16" s="1">
        <v>1344.5</v>
      </c>
      <c r="C16" s="1">
        <v>101.7</v>
      </c>
      <c r="D16" s="6">
        <f t="shared" si="3"/>
        <v>1446.2</v>
      </c>
      <c r="E16" s="6">
        <v>0</v>
      </c>
      <c r="F16" s="1">
        <v>1263</v>
      </c>
      <c r="G16" s="1">
        <v>96.2</v>
      </c>
      <c r="H16" s="6">
        <f t="shared" ref="H16:H18" si="8">+F16+G16</f>
        <v>1359.2</v>
      </c>
      <c r="I16" s="7">
        <f t="shared" si="5"/>
        <v>1359.2</v>
      </c>
      <c r="J16" s="19">
        <f>+H16-D16</f>
        <v>-87</v>
      </c>
      <c r="K16" s="14">
        <f>+H16/D16-1</f>
        <v>-6.0157654542940087E-2</v>
      </c>
      <c r="L16" s="19">
        <f>+I16-D16</f>
        <v>-87</v>
      </c>
      <c r="M16" s="14">
        <f>+I16/D16-1</f>
        <v>-6.0157654542940087E-2</v>
      </c>
    </row>
    <row r="17" spans="1:13" x14ac:dyDescent="0.25">
      <c r="A17" s="33" t="s">
        <v>13</v>
      </c>
      <c r="B17" s="1">
        <v>666.6</v>
      </c>
      <c r="C17" s="1">
        <v>1794.1</v>
      </c>
      <c r="D17" s="6">
        <f t="shared" si="3"/>
        <v>2460.6999999999998</v>
      </c>
      <c r="E17" s="6">
        <v>0</v>
      </c>
      <c r="F17" s="1">
        <v>552.9</v>
      </c>
      <c r="G17" s="1">
        <v>1354.7</v>
      </c>
      <c r="H17" s="6">
        <f t="shared" si="8"/>
        <v>1907.6</v>
      </c>
      <c r="I17" s="7">
        <f t="shared" si="5"/>
        <v>1907.6</v>
      </c>
      <c r="J17" s="19">
        <f>+H17-D17</f>
        <v>-553.09999999999991</v>
      </c>
      <c r="K17" s="14">
        <f>+H17/D17-1</f>
        <v>-0.22477343845247288</v>
      </c>
      <c r="L17" s="19">
        <f>+I17-D17</f>
        <v>-553.09999999999991</v>
      </c>
      <c r="M17" s="14">
        <f>+I17/D17-1</f>
        <v>-0.22477343845247288</v>
      </c>
    </row>
    <row r="18" spans="1:13" x14ac:dyDescent="0.25">
      <c r="A18" s="33" t="s">
        <v>14</v>
      </c>
      <c r="B18" s="1">
        <v>0</v>
      </c>
      <c r="C18" s="1">
        <v>0</v>
      </c>
      <c r="D18" s="6">
        <f t="shared" si="3"/>
        <v>0</v>
      </c>
      <c r="E18" s="6">
        <v>0</v>
      </c>
      <c r="F18" s="1">
        <v>0</v>
      </c>
      <c r="G18" s="1">
        <v>0</v>
      </c>
      <c r="H18" s="6">
        <f t="shared" si="8"/>
        <v>0</v>
      </c>
      <c r="I18" s="7">
        <f t="shared" si="5"/>
        <v>0</v>
      </c>
      <c r="J18" s="19">
        <f>+H18-D18</f>
        <v>0</v>
      </c>
      <c r="K18" s="15" t="s">
        <v>91</v>
      </c>
      <c r="L18" s="19">
        <f>+I18-D18</f>
        <v>0</v>
      </c>
      <c r="M18" s="15" t="s">
        <v>91</v>
      </c>
    </row>
    <row r="19" spans="1:13" x14ac:dyDescent="0.25">
      <c r="A19" s="18" t="s">
        <v>15</v>
      </c>
      <c r="B19" s="4">
        <f t="shared" ref="B19:D19" si="9">SUM(B20:B21)</f>
        <v>738.9</v>
      </c>
      <c r="C19" s="4">
        <f t="shared" si="9"/>
        <v>10.7</v>
      </c>
      <c r="D19" s="4">
        <f t="shared" si="9"/>
        <v>749.6</v>
      </c>
      <c r="E19" s="4">
        <f t="shared" ref="E19:H19" si="10">SUM(E20:E21)</f>
        <v>0</v>
      </c>
      <c r="F19" s="4">
        <f t="shared" si="10"/>
        <v>781.80000000000007</v>
      </c>
      <c r="G19" s="4">
        <f t="shared" si="10"/>
        <v>4.8</v>
      </c>
      <c r="H19" s="4">
        <f t="shared" si="10"/>
        <v>786.6</v>
      </c>
      <c r="I19" s="3">
        <f t="shared" si="5"/>
        <v>786.6</v>
      </c>
      <c r="J19" s="16">
        <f>+H19-D19</f>
        <v>37</v>
      </c>
      <c r="K19" s="17">
        <f>+H19/D19-1</f>
        <v>4.935965848452506E-2</v>
      </c>
      <c r="L19" s="16">
        <f>+I19-D19</f>
        <v>37</v>
      </c>
      <c r="M19" s="17">
        <f>+I19/D19-1</f>
        <v>4.935965848452506E-2</v>
      </c>
    </row>
    <row r="20" spans="1:13" x14ac:dyDescent="0.25">
      <c r="A20" s="33" t="s">
        <v>16</v>
      </c>
      <c r="B20" s="1">
        <v>734.1</v>
      </c>
      <c r="C20" s="1">
        <v>10.7</v>
      </c>
      <c r="D20" s="6">
        <f t="shared" ref="D20:D21" si="11">+B20+C20</f>
        <v>744.80000000000007</v>
      </c>
      <c r="E20" s="6">
        <v>0</v>
      </c>
      <c r="F20" s="1">
        <v>772.1</v>
      </c>
      <c r="G20" s="1">
        <v>4.8</v>
      </c>
      <c r="H20" s="6">
        <f t="shared" ref="H20:H21" si="12">+F20+G20</f>
        <v>776.9</v>
      </c>
      <c r="I20" s="7">
        <f t="shared" si="5"/>
        <v>776.9</v>
      </c>
      <c r="J20" s="19">
        <f>+H20-D20</f>
        <v>32.099999999999909</v>
      </c>
      <c r="K20" s="14">
        <f>+H20/D20-1</f>
        <v>4.3098818474758271E-2</v>
      </c>
      <c r="L20" s="19">
        <f>+I20-D20</f>
        <v>32.099999999999909</v>
      </c>
      <c r="M20" s="14">
        <f>+I20/D20-1</f>
        <v>4.3098818474758271E-2</v>
      </c>
    </row>
    <row r="21" spans="1:13" x14ac:dyDescent="0.25">
      <c r="A21" s="33" t="s">
        <v>17</v>
      </c>
      <c r="B21" s="1">
        <v>4.8</v>
      </c>
      <c r="C21" s="1">
        <v>0</v>
      </c>
      <c r="D21" s="6">
        <f t="shared" si="11"/>
        <v>4.8</v>
      </c>
      <c r="E21" s="6">
        <v>0</v>
      </c>
      <c r="F21" s="1">
        <v>9.6999999999999993</v>
      </c>
      <c r="G21" s="1">
        <v>0</v>
      </c>
      <c r="H21" s="6">
        <f t="shared" si="12"/>
        <v>9.6999999999999993</v>
      </c>
      <c r="I21" s="7">
        <f t="shared" si="5"/>
        <v>9.6999999999999993</v>
      </c>
      <c r="J21" s="19">
        <f>+H21-D21</f>
        <v>4.8999999999999995</v>
      </c>
      <c r="K21" s="14">
        <f>+H21/D21-1</f>
        <v>1.0208333333333335</v>
      </c>
      <c r="L21" s="19">
        <f>+I21-D21</f>
        <v>4.8999999999999995</v>
      </c>
      <c r="M21" s="14">
        <f>+I21/D21-1</f>
        <v>1.0208333333333335</v>
      </c>
    </row>
    <row r="22" spans="1:13" x14ac:dyDescent="0.25">
      <c r="A22" s="18" t="s">
        <v>18</v>
      </c>
      <c r="B22" s="4">
        <f t="shared" ref="B22:D22" si="13">SUM(B23:B27)</f>
        <v>240.2</v>
      </c>
      <c r="C22" s="4">
        <f t="shared" si="13"/>
        <v>0</v>
      </c>
      <c r="D22" s="4">
        <f t="shared" si="13"/>
        <v>240.2</v>
      </c>
      <c r="E22" s="4">
        <f t="shared" ref="E22:H22" si="14">SUM(E23:E27)</f>
        <v>0</v>
      </c>
      <c r="F22" s="4">
        <f t="shared" si="14"/>
        <v>242.113</v>
      </c>
      <c r="G22" s="4">
        <f t="shared" si="14"/>
        <v>0</v>
      </c>
      <c r="H22" s="4">
        <f t="shared" si="14"/>
        <v>242.113</v>
      </c>
      <c r="I22" s="3">
        <f t="shared" si="5"/>
        <v>242.113</v>
      </c>
      <c r="J22" s="16">
        <f>+H22-D22</f>
        <v>1.9130000000000109</v>
      </c>
      <c r="K22" s="17">
        <f>+H22/D22-1</f>
        <v>7.9641965029142447E-3</v>
      </c>
      <c r="L22" s="16">
        <f>+I22-D22</f>
        <v>1.9130000000000109</v>
      </c>
      <c r="M22" s="17">
        <f>+I22/D22-1</f>
        <v>7.9641965029142447E-3</v>
      </c>
    </row>
    <row r="23" spans="1:13" x14ac:dyDescent="0.25">
      <c r="A23" s="33" t="s">
        <v>19</v>
      </c>
      <c r="B23" s="5">
        <v>17</v>
      </c>
      <c r="C23" s="5">
        <v>0</v>
      </c>
      <c r="D23" s="6">
        <f t="shared" ref="D23:D29" si="15">+B23+C23</f>
        <v>17</v>
      </c>
      <c r="E23" s="6">
        <v>0</v>
      </c>
      <c r="F23" s="5">
        <v>17</v>
      </c>
      <c r="G23" s="5">
        <v>0</v>
      </c>
      <c r="H23" s="6">
        <f t="shared" ref="H23:H29" si="16">+F23+G23</f>
        <v>17</v>
      </c>
      <c r="I23" s="7">
        <f t="shared" si="5"/>
        <v>17</v>
      </c>
      <c r="J23" s="19">
        <f>+H23-D23</f>
        <v>0</v>
      </c>
      <c r="K23" s="14">
        <f>+H23/D23-1</f>
        <v>0</v>
      </c>
      <c r="L23" s="19">
        <f>+I23-D23</f>
        <v>0</v>
      </c>
      <c r="M23" s="14">
        <f>+I23/D23-1</f>
        <v>0</v>
      </c>
    </row>
    <row r="24" spans="1:13" x14ac:dyDescent="0.25">
      <c r="A24" s="33" t="s">
        <v>20</v>
      </c>
      <c r="B24" s="1">
        <v>16.7</v>
      </c>
      <c r="C24" s="1">
        <v>0</v>
      </c>
      <c r="D24" s="6">
        <f t="shared" si="15"/>
        <v>16.7</v>
      </c>
      <c r="E24" s="6">
        <v>0</v>
      </c>
      <c r="F24" s="1">
        <v>16.7</v>
      </c>
      <c r="G24" s="1">
        <v>0</v>
      </c>
      <c r="H24" s="6">
        <f t="shared" si="16"/>
        <v>16.7</v>
      </c>
      <c r="I24" s="7">
        <f t="shared" si="5"/>
        <v>16.7</v>
      </c>
      <c r="J24" s="19">
        <f>+H24-D24</f>
        <v>0</v>
      </c>
      <c r="K24" s="14">
        <f>+H24/D24-1</f>
        <v>0</v>
      </c>
      <c r="L24" s="19">
        <f>+I24-D24</f>
        <v>0</v>
      </c>
      <c r="M24" s="14">
        <f>+I24/D24-1</f>
        <v>0</v>
      </c>
    </row>
    <row r="25" spans="1:13" x14ac:dyDescent="0.25">
      <c r="A25" s="33" t="s">
        <v>21</v>
      </c>
      <c r="B25" s="1">
        <v>170</v>
      </c>
      <c r="C25" s="1">
        <v>0</v>
      </c>
      <c r="D25" s="6">
        <f t="shared" si="15"/>
        <v>170</v>
      </c>
      <c r="E25" s="6">
        <v>0</v>
      </c>
      <c r="F25" s="1">
        <v>170</v>
      </c>
      <c r="G25" s="1">
        <v>0</v>
      </c>
      <c r="H25" s="6">
        <f t="shared" si="16"/>
        <v>170</v>
      </c>
      <c r="I25" s="7">
        <f t="shared" si="5"/>
        <v>170</v>
      </c>
      <c r="J25" s="19">
        <f>+H25-D25</f>
        <v>0</v>
      </c>
      <c r="K25" s="14">
        <f>+H25/D25-1</f>
        <v>0</v>
      </c>
      <c r="L25" s="19">
        <f>+I25-D25</f>
        <v>0</v>
      </c>
      <c r="M25" s="14">
        <f>+I25/D25-1</f>
        <v>0</v>
      </c>
    </row>
    <row r="26" spans="1:13" x14ac:dyDescent="0.25">
      <c r="A26" s="33" t="s">
        <v>22</v>
      </c>
      <c r="B26" s="1">
        <v>35.299999999999997</v>
      </c>
      <c r="C26" s="1">
        <v>0</v>
      </c>
      <c r="D26" s="6">
        <f t="shared" si="15"/>
        <v>35.299999999999997</v>
      </c>
      <c r="E26" s="6">
        <v>0</v>
      </c>
      <c r="F26" s="1">
        <v>37.9</v>
      </c>
      <c r="G26" s="1">
        <v>0</v>
      </c>
      <c r="H26" s="6">
        <f t="shared" si="16"/>
        <v>37.9</v>
      </c>
      <c r="I26" s="7">
        <f t="shared" si="5"/>
        <v>37.9</v>
      </c>
      <c r="J26" s="19">
        <f>+H26-D26</f>
        <v>2.6000000000000014</v>
      </c>
      <c r="K26" s="14">
        <f>+H26/D26-1</f>
        <v>7.3654390934844161E-2</v>
      </c>
      <c r="L26" s="19">
        <f>+I26-D26</f>
        <v>2.6000000000000014</v>
      </c>
      <c r="M26" s="14">
        <f>+I26/D26-1</f>
        <v>7.3654390934844161E-2</v>
      </c>
    </row>
    <row r="27" spans="1:13" x14ac:dyDescent="0.25">
      <c r="A27" s="33" t="s">
        <v>10</v>
      </c>
      <c r="B27" s="1">
        <f>0.1+0.4+0+0.7</f>
        <v>1.2</v>
      </c>
      <c r="C27" s="1">
        <v>0</v>
      </c>
      <c r="D27" s="6">
        <f t="shared" si="15"/>
        <v>1.2</v>
      </c>
      <c r="E27" s="6">
        <v>0</v>
      </c>
      <c r="F27" s="1">
        <f>0.1+0.4+0.013</f>
        <v>0.51300000000000001</v>
      </c>
      <c r="G27" s="1">
        <v>0</v>
      </c>
      <c r="H27" s="6">
        <f t="shared" si="16"/>
        <v>0.51300000000000001</v>
      </c>
      <c r="I27" s="7">
        <f t="shared" si="5"/>
        <v>0.51300000000000001</v>
      </c>
      <c r="J27" s="19">
        <f>+H27-D27</f>
        <v>-0.68699999999999994</v>
      </c>
      <c r="K27" s="14">
        <f>+H27/D27-1</f>
        <v>-0.57250000000000001</v>
      </c>
      <c r="L27" s="19">
        <f>+I27-D27</f>
        <v>-0.68699999999999994</v>
      </c>
      <c r="M27" s="14">
        <f>+I27/D27-1</f>
        <v>-0.57250000000000001</v>
      </c>
    </row>
    <row r="28" spans="1:13" x14ac:dyDescent="0.25">
      <c r="A28" s="33" t="s">
        <v>23</v>
      </c>
      <c r="B28" s="1">
        <v>158.9</v>
      </c>
      <c r="C28" s="1">
        <v>0</v>
      </c>
      <c r="D28" s="6">
        <f t="shared" si="15"/>
        <v>158.9</v>
      </c>
      <c r="E28" s="6">
        <v>0</v>
      </c>
      <c r="F28" s="1">
        <v>158.9</v>
      </c>
      <c r="G28" s="1">
        <v>0</v>
      </c>
      <c r="H28" s="6">
        <f t="shared" si="16"/>
        <v>158.9</v>
      </c>
      <c r="I28" s="7">
        <f t="shared" si="5"/>
        <v>158.9</v>
      </c>
      <c r="J28" s="19">
        <f>+H28-D28</f>
        <v>0</v>
      </c>
      <c r="K28" s="14">
        <f>+H28/D28-1</f>
        <v>0</v>
      </c>
      <c r="L28" s="19">
        <f>+I28-D28</f>
        <v>0</v>
      </c>
      <c r="M28" s="14">
        <f>+I28/D28-1</f>
        <v>0</v>
      </c>
    </row>
    <row r="29" spans="1:13" x14ac:dyDescent="0.25">
      <c r="A29" s="33" t="s">
        <v>24</v>
      </c>
      <c r="B29" s="1">
        <v>122.7</v>
      </c>
      <c r="C29" s="1">
        <v>0</v>
      </c>
      <c r="D29" s="6">
        <f t="shared" si="15"/>
        <v>122.7</v>
      </c>
      <c r="E29" s="6">
        <v>0</v>
      </c>
      <c r="F29" s="1">
        <v>127.3</v>
      </c>
      <c r="G29" s="1">
        <v>0</v>
      </c>
      <c r="H29" s="6">
        <f t="shared" si="16"/>
        <v>127.3</v>
      </c>
      <c r="I29" s="7">
        <f t="shared" si="5"/>
        <v>127.3</v>
      </c>
      <c r="J29" s="19">
        <f>+H29-D29</f>
        <v>4.5999999999999943</v>
      </c>
      <c r="K29" s="14">
        <f>+H29/D29-1</f>
        <v>3.7489812550937307E-2</v>
      </c>
      <c r="L29" s="19">
        <f>+I29-D29</f>
        <v>4.5999999999999943</v>
      </c>
      <c r="M29" s="14">
        <f>+I29/D29-1</f>
        <v>3.7489812550937307E-2</v>
      </c>
    </row>
    <row r="30" spans="1:13" s="12" customFormat="1" x14ac:dyDescent="0.25">
      <c r="B30" s="25"/>
      <c r="C30" s="25"/>
      <c r="D30" s="26"/>
      <c r="E30" s="26"/>
      <c r="F30" s="25"/>
      <c r="G30" s="25"/>
      <c r="H30" s="26"/>
      <c r="I30" s="27"/>
      <c r="J30" s="28">
        <f>+H30-D30</f>
        <v>0</v>
      </c>
      <c r="K30" s="29" t="s">
        <v>91</v>
      </c>
      <c r="L30" s="28">
        <f>+I30-D30</f>
        <v>0</v>
      </c>
      <c r="M30" s="29" t="s">
        <v>91</v>
      </c>
    </row>
    <row r="31" spans="1:13" x14ac:dyDescent="0.25">
      <c r="A31" s="18" t="s">
        <v>25</v>
      </c>
      <c r="B31" s="2">
        <f>+B32+B36+B48+B53+B55+B61+B79+B83</f>
        <v>26751.649999999998</v>
      </c>
      <c r="C31" s="2">
        <f>+C32+C36+C48+C53+C55+C61+C79+C83</f>
        <v>9612.4000000000015</v>
      </c>
      <c r="D31" s="2">
        <f>+D32+D36+D48+D53+D55+D61+D79+D83</f>
        <v>36364.05000000001</v>
      </c>
      <c r="E31" s="2">
        <f>+E32+E36+E48+E53+E55+E61+E79+E83</f>
        <v>2591.1000000000004</v>
      </c>
      <c r="F31" s="2">
        <f>+F32+F36+F48+F53+F55+F61+F79+F83</f>
        <v>25500.661</v>
      </c>
      <c r="G31" s="2">
        <f>+G32+G36+G48+G53+G55+G61+G79+G83</f>
        <v>11325.3</v>
      </c>
      <c r="H31" s="2">
        <f>+H32+H36+H48+H53+H55+H61+H79+H83</f>
        <v>36825.961000000003</v>
      </c>
      <c r="I31" s="3">
        <f t="shared" si="5"/>
        <v>39417.061000000002</v>
      </c>
      <c r="J31" s="16">
        <f>+H31-D31</f>
        <v>461.91099999999278</v>
      </c>
      <c r="K31" s="17">
        <f>+H31/D31-1</f>
        <v>1.2702408010108579E-2</v>
      </c>
      <c r="L31" s="16">
        <f>+I31-D31</f>
        <v>3053.0109999999913</v>
      </c>
      <c r="M31" s="17">
        <f>+I31/D31-1</f>
        <v>8.3956847490859632E-2</v>
      </c>
    </row>
    <row r="32" spans="1:13" x14ac:dyDescent="0.25">
      <c r="A32" s="18" t="s">
        <v>26</v>
      </c>
      <c r="B32" s="2">
        <f>+B33+B34+B35</f>
        <v>1377.8999999999999</v>
      </c>
      <c r="C32" s="2">
        <f>+C33+C34+C35</f>
        <v>139.30000000000001</v>
      </c>
      <c r="D32" s="2">
        <f t="shared" ref="D32:D35" si="17">+B32+C32</f>
        <v>1517.1999999999998</v>
      </c>
      <c r="E32" s="2">
        <f>+E33+E34+E35</f>
        <v>32.5</v>
      </c>
      <c r="F32" s="2">
        <f>+F33+F34+F35</f>
        <v>1447.1999999999998</v>
      </c>
      <c r="G32" s="2">
        <f>+G33+G34+G35</f>
        <v>152.1</v>
      </c>
      <c r="H32" s="2">
        <f t="shared" ref="H32:H35" si="18">+F32+G32</f>
        <v>1599.2999999999997</v>
      </c>
      <c r="I32" s="3">
        <f t="shared" si="5"/>
        <v>1631.7999999999997</v>
      </c>
      <c r="J32" s="16">
        <f>+H32-D32</f>
        <v>82.099999999999909</v>
      </c>
      <c r="K32" s="17">
        <f>+H32/D32-1</f>
        <v>5.41128394410757E-2</v>
      </c>
      <c r="L32" s="16">
        <f>+I32-D32</f>
        <v>114.59999999999991</v>
      </c>
      <c r="M32" s="17">
        <f>+I32/D32-1</f>
        <v>7.5533878196678117E-2</v>
      </c>
    </row>
    <row r="33" spans="1:13" x14ac:dyDescent="0.25">
      <c r="A33" s="33" t="s">
        <v>27</v>
      </c>
      <c r="B33" s="6">
        <v>1143.5999999999999</v>
      </c>
      <c r="C33" s="6">
        <v>139.30000000000001</v>
      </c>
      <c r="D33" s="6">
        <f t="shared" si="17"/>
        <v>1282.8999999999999</v>
      </c>
      <c r="E33" s="6">
        <v>5</v>
      </c>
      <c r="F33" s="6">
        <v>1204.5999999999999</v>
      </c>
      <c r="G33" s="6">
        <v>152.1</v>
      </c>
      <c r="H33" s="6">
        <f t="shared" si="18"/>
        <v>1356.6999999999998</v>
      </c>
      <c r="I33" s="7">
        <f t="shared" si="5"/>
        <v>1361.6999999999998</v>
      </c>
      <c r="J33" s="19">
        <f>+H33-D33</f>
        <v>73.799999999999955</v>
      </c>
      <c r="K33" s="14">
        <f>+H33/D33-1</f>
        <v>5.7525917842388363E-2</v>
      </c>
      <c r="L33" s="19">
        <f>+I33-D33</f>
        <v>78.799999999999955</v>
      </c>
      <c r="M33" s="14">
        <f>+I33/D33-1</f>
        <v>6.1423337750409202E-2</v>
      </c>
    </row>
    <row r="34" spans="1:13" x14ac:dyDescent="0.25">
      <c r="A34" s="33" t="s">
        <v>28</v>
      </c>
      <c r="B34" s="6">
        <v>168.3</v>
      </c>
      <c r="C34" s="6">
        <v>0</v>
      </c>
      <c r="D34" s="6">
        <f t="shared" si="17"/>
        <v>168.3</v>
      </c>
      <c r="E34" s="6">
        <v>25</v>
      </c>
      <c r="F34" s="6">
        <v>175</v>
      </c>
      <c r="G34" s="6">
        <v>0</v>
      </c>
      <c r="H34" s="6">
        <f t="shared" si="18"/>
        <v>175</v>
      </c>
      <c r="I34" s="7">
        <f t="shared" si="5"/>
        <v>200</v>
      </c>
      <c r="J34" s="19">
        <f>+H34-D34</f>
        <v>6.6999999999999886</v>
      </c>
      <c r="K34" s="14">
        <f>+H34/D34-1</f>
        <v>3.9809863339274942E-2</v>
      </c>
      <c r="L34" s="19">
        <f>+I34-D34</f>
        <v>31.699999999999989</v>
      </c>
      <c r="M34" s="14">
        <f>+I34/D34-1</f>
        <v>0.18835412953059993</v>
      </c>
    </row>
    <row r="35" spans="1:13" x14ac:dyDescent="0.25">
      <c r="A35" s="33" t="s">
        <v>29</v>
      </c>
      <c r="B35" s="5">
        <v>66</v>
      </c>
      <c r="C35" s="5">
        <v>0</v>
      </c>
      <c r="D35" s="6">
        <f t="shared" si="17"/>
        <v>66</v>
      </c>
      <c r="E35" s="6">
        <v>2.5</v>
      </c>
      <c r="F35" s="5">
        <v>67.599999999999994</v>
      </c>
      <c r="G35" s="5">
        <v>0</v>
      </c>
      <c r="H35" s="6">
        <f t="shared" si="18"/>
        <v>67.599999999999994</v>
      </c>
      <c r="I35" s="7">
        <f t="shared" si="5"/>
        <v>70.099999999999994</v>
      </c>
      <c r="J35" s="19">
        <f>+H35-D35</f>
        <v>1.5999999999999943</v>
      </c>
      <c r="K35" s="14">
        <f>+H35/D35-1</f>
        <v>2.4242424242424176E-2</v>
      </c>
      <c r="L35" s="19">
        <f>+I35-D35</f>
        <v>4.0999999999999943</v>
      </c>
      <c r="M35" s="14">
        <f>+I35/D35-1</f>
        <v>6.2121212121212022E-2</v>
      </c>
    </row>
    <row r="36" spans="1:13" x14ac:dyDescent="0.25">
      <c r="A36" s="18" t="s">
        <v>30</v>
      </c>
      <c r="B36" s="4">
        <f>SUM(B37:B47)</f>
        <v>15727.199999999999</v>
      </c>
      <c r="C36" s="4">
        <f>SUM(C37:C47)</f>
        <v>6964.8000000000011</v>
      </c>
      <c r="D36" s="4">
        <f>SUM(D37:D47)</f>
        <v>22692.000000000004</v>
      </c>
      <c r="E36" s="4">
        <f>SUM(E37:E47)</f>
        <v>2154.3000000000002</v>
      </c>
      <c r="F36" s="4">
        <f>SUM(F37:F47)</f>
        <v>14741.298000000001</v>
      </c>
      <c r="G36" s="4">
        <f>SUM(G37:G47)</f>
        <v>8619.2999999999993</v>
      </c>
      <c r="H36" s="4">
        <f>SUM(H37:H47)</f>
        <v>23360.598000000002</v>
      </c>
      <c r="I36" s="3">
        <f t="shared" si="5"/>
        <v>25514.898000000001</v>
      </c>
      <c r="J36" s="16">
        <f>+H36-D36</f>
        <v>668.59799999999814</v>
      </c>
      <c r="K36" s="17">
        <f>+H36/D36-1</f>
        <v>2.9464040190375407E-2</v>
      </c>
      <c r="L36" s="16">
        <f>+I36-D36</f>
        <v>2822.8979999999974</v>
      </c>
      <c r="M36" s="17">
        <f>+I36/D36-1</f>
        <v>0.12440058170280266</v>
      </c>
    </row>
    <row r="37" spans="1:13" x14ac:dyDescent="0.25">
      <c r="A37" s="33" t="s">
        <v>31</v>
      </c>
      <c r="B37" s="1">
        <v>8503.5</v>
      </c>
      <c r="C37" s="5">
        <v>0</v>
      </c>
      <c r="D37" s="6">
        <f t="shared" ref="D37:D47" si="19">+B37+C37</f>
        <v>8503.5</v>
      </c>
      <c r="E37" s="6">
        <v>0</v>
      </c>
      <c r="F37" s="1">
        <v>8724.9500000000007</v>
      </c>
      <c r="G37" s="5">
        <v>0</v>
      </c>
      <c r="H37" s="6">
        <f t="shared" ref="H37:H47" si="20">+F37+G37</f>
        <v>8724.9500000000007</v>
      </c>
      <c r="I37" s="7">
        <f t="shared" si="5"/>
        <v>8724.9500000000007</v>
      </c>
      <c r="J37" s="19">
        <f>+H37-D37</f>
        <v>221.45000000000073</v>
      </c>
      <c r="K37" s="14">
        <f>+H37/D37-1</f>
        <v>2.6042217910272392E-2</v>
      </c>
      <c r="L37" s="19">
        <f>+I37-D37</f>
        <v>221.45000000000073</v>
      </c>
      <c r="M37" s="14">
        <f>+I37/D37-1</f>
        <v>2.6042217910272392E-2</v>
      </c>
    </row>
    <row r="38" spans="1:13" x14ac:dyDescent="0.25">
      <c r="A38" s="33" t="s">
        <v>32</v>
      </c>
      <c r="B38" s="1">
        <v>2781</v>
      </c>
      <c r="C38" s="5">
        <v>0</v>
      </c>
      <c r="D38" s="6">
        <f t="shared" si="19"/>
        <v>2781</v>
      </c>
      <c r="E38" s="6">
        <v>0</v>
      </c>
      <c r="F38" s="1">
        <v>2995.4650000000001</v>
      </c>
      <c r="G38" s="5">
        <v>0</v>
      </c>
      <c r="H38" s="6">
        <f t="shared" si="20"/>
        <v>2995.4650000000001</v>
      </c>
      <c r="I38" s="7">
        <f t="shared" si="5"/>
        <v>2995.4650000000001</v>
      </c>
      <c r="J38" s="19">
        <f>+H38-D38</f>
        <v>214.46500000000015</v>
      </c>
      <c r="K38" s="14">
        <f>+H38/D38-1</f>
        <v>7.711794318590437E-2</v>
      </c>
      <c r="L38" s="19">
        <f>+I38-D38</f>
        <v>214.46500000000015</v>
      </c>
      <c r="M38" s="14">
        <f>+I38/D38-1</f>
        <v>7.711794318590437E-2</v>
      </c>
    </row>
    <row r="39" spans="1:13" x14ac:dyDescent="0.25">
      <c r="A39" s="33" t="s">
        <v>33</v>
      </c>
      <c r="B39" s="1">
        <v>874.8</v>
      </c>
      <c r="C39" s="5">
        <v>1919.4</v>
      </c>
      <c r="D39" s="6">
        <f t="shared" si="19"/>
        <v>2794.2</v>
      </c>
      <c r="E39" s="6">
        <v>616.1</v>
      </c>
      <c r="F39" s="1">
        <v>498.483</v>
      </c>
      <c r="G39" s="5">
        <v>3313.2</v>
      </c>
      <c r="H39" s="6">
        <f t="shared" si="20"/>
        <v>3811.683</v>
      </c>
      <c r="I39" s="7">
        <f t="shared" si="5"/>
        <v>4427.7830000000004</v>
      </c>
      <c r="J39" s="19">
        <f>+H39-D39</f>
        <v>1017.4830000000002</v>
      </c>
      <c r="K39" s="14">
        <f>+H39/D39-1</f>
        <v>0.36414107794717632</v>
      </c>
      <c r="L39" s="19">
        <f>+I39-D39</f>
        <v>1633.5830000000005</v>
      </c>
      <c r="M39" s="14">
        <f>+I39/D39-1</f>
        <v>0.58463352659079537</v>
      </c>
    </row>
    <row r="40" spans="1:13" x14ac:dyDescent="0.25">
      <c r="A40" s="33" t="s">
        <v>34</v>
      </c>
      <c r="B40" s="1">
        <v>30</v>
      </c>
      <c r="C40" s="5">
        <v>37</v>
      </c>
      <c r="D40" s="6">
        <f t="shared" si="19"/>
        <v>67</v>
      </c>
      <c r="E40" s="6">
        <v>50.2</v>
      </c>
      <c r="F40" s="1">
        <v>35.6</v>
      </c>
      <c r="G40" s="5">
        <v>37</v>
      </c>
      <c r="H40" s="6">
        <f t="shared" si="20"/>
        <v>72.599999999999994</v>
      </c>
      <c r="I40" s="7">
        <f t="shared" si="5"/>
        <v>122.8</v>
      </c>
      <c r="J40" s="19">
        <f>+H40-D40</f>
        <v>5.5999999999999943</v>
      </c>
      <c r="K40" s="14">
        <f>+H40/D40-1</f>
        <v>8.3582089552238781E-2</v>
      </c>
      <c r="L40" s="19">
        <f>+I40-D40</f>
        <v>55.8</v>
      </c>
      <c r="M40" s="14">
        <f>+I40/D40-1</f>
        <v>0.83283582089552244</v>
      </c>
    </row>
    <row r="41" spans="1:13" x14ac:dyDescent="0.25">
      <c r="A41" s="33" t="s">
        <v>35</v>
      </c>
      <c r="B41" s="1">
        <v>10</v>
      </c>
      <c r="C41" s="5">
        <v>20</v>
      </c>
      <c r="D41" s="6">
        <f t="shared" si="19"/>
        <v>30</v>
      </c>
      <c r="E41" s="6">
        <v>0</v>
      </c>
      <c r="F41" s="1">
        <v>10</v>
      </c>
      <c r="G41" s="5">
        <v>20</v>
      </c>
      <c r="H41" s="6">
        <f t="shared" si="20"/>
        <v>30</v>
      </c>
      <c r="I41" s="7">
        <f t="shared" si="5"/>
        <v>30</v>
      </c>
      <c r="J41" s="19">
        <f>+H41-D41</f>
        <v>0</v>
      </c>
      <c r="K41" s="14">
        <f>+H41/D41-1</f>
        <v>0</v>
      </c>
      <c r="L41" s="19">
        <f>+I41-D41</f>
        <v>0</v>
      </c>
      <c r="M41" s="14">
        <f>+I41/D41-1</f>
        <v>0</v>
      </c>
    </row>
    <row r="42" spans="1:13" x14ac:dyDescent="0.25">
      <c r="A42" s="33" t="s">
        <v>36</v>
      </c>
      <c r="B42" s="1">
        <v>8.1</v>
      </c>
      <c r="C42" s="5">
        <v>0</v>
      </c>
      <c r="D42" s="6">
        <f t="shared" si="19"/>
        <v>8.1</v>
      </c>
      <c r="E42" s="6">
        <v>0</v>
      </c>
      <c r="F42" s="1">
        <v>10</v>
      </c>
      <c r="G42" s="5">
        <v>0</v>
      </c>
      <c r="H42" s="6">
        <f t="shared" si="20"/>
        <v>10</v>
      </c>
      <c r="I42" s="7">
        <f t="shared" si="5"/>
        <v>10</v>
      </c>
      <c r="J42" s="19">
        <f>+H42-D42</f>
        <v>1.9000000000000004</v>
      </c>
      <c r="K42" s="14">
        <f>+H42/D42-1</f>
        <v>0.23456790123456805</v>
      </c>
      <c r="L42" s="19">
        <f>+I42-D42</f>
        <v>1.9000000000000004</v>
      </c>
      <c r="M42" s="14">
        <f>+I42/D42-1</f>
        <v>0.23456790123456805</v>
      </c>
    </row>
    <row r="43" spans="1:13" x14ac:dyDescent="0.25">
      <c r="A43" s="33" t="s">
        <v>37</v>
      </c>
      <c r="B43" s="1">
        <v>1896.3</v>
      </c>
      <c r="C43" s="5">
        <v>2422.6999999999998</v>
      </c>
      <c r="D43" s="6">
        <f t="shared" si="19"/>
        <v>4319</v>
      </c>
      <c r="E43" s="6">
        <v>1031</v>
      </c>
      <c r="F43" s="1">
        <v>1041.8</v>
      </c>
      <c r="G43" s="5">
        <v>2609.1999999999998</v>
      </c>
      <c r="H43" s="6">
        <f t="shared" si="20"/>
        <v>3651</v>
      </c>
      <c r="I43" s="7">
        <f t="shared" si="5"/>
        <v>4682</v>
      </c>
      <c r="J43" s="19">
        <f>+H43-D43</f>
        <v>-668</v>
      </c>
      <c r="K43" s="14">
        <f>+H43/D43-1</f>
        <v>-0.1546654318129197</v>
      </c>
      <c r="L43" s="19">
        <f>+I43-D43</f>
        <v>363</v>
      </c>
      <c r="M43" s="14">
        <f>+I43/D43-1</f>
        <v>8.4047233155823076E-2</v>
      </c>
    </row>
    <row r="44" spans="1:13" x14ac:dyDescent="0.25">
      <c r="A44" s="33" t="s">
        <v>38</v>
      </c>
      <c r="B44" s="1">
        <v>150.5</v>
      </c>
      <c r="C44" s="5">
        <v>0</v>
      </c>
      <c r="D44" s="6">
        <f t="shared" si="19"/>
        <v>150.5</v>
      </c>
      <c r="E44" s="6">
        <v>0</v>
      </c>
      <c r="F44" s="1">
        <v>210.6</v>
      </c>
      <c r="G44" s="5">
        <v>0</v>
      </c>
      <c r="H44" s="6">
        <f t="shared" si="20"/>
        <v>210.6</v>
      </c>
      <c r="I44" s="7">
        <f t="shared" si="5"/>
        <v>210.6</v>
      </c>
      <c r="J44" s="19">
        <f>+H44-D44</f>
        <v>60.099999999999994</v>
      </c>
      <c r="K44" s="14">
        <f>+H44/D44-1</f>
        <v>0.3993355481727574</v>
      </c>
      <c r="L44" s="19">
        <f>+I44-D44</f>
        <v>60.099999999999994</v>
      </c>
      <c r="M44" s="14">
        <f>+I44/D44-1</f>
        <v>0.3993355481727574</v>
      </c>
    </row>
    <row r="45" spans="1:13" x14ac:dyDescent="0.25">
      <c r="A45" s="33" t="s">
        <v>39</v>
      </c>
      <c r="B45" s="1">
        <v>491.1</v>
      </c>
      <c r="C45" s="5">
        <v>438.6</v>
      </c>
      <c r="D45" s="6">
        <f t="shared" si="19"/>
        <v>929.7</v>
      </c>
      <c r="E45" s="6">
        <v>157</v>
      </c>
      <c r="F45" s="1">
        <v>291.60000000000002</v>
      </c>
      <c r="G45" s="5">
        <v>453.7</v>
      </c>
      <c r="H45" s="6">
        <f t="shared" si="20"/>
        <v>745.3</v>
      </c>
      <c r="I45" s="7">
        <f t="shared" si="5"/>
        <v>902.3</v>
      </c>
      <c r="J45" s="19">
        <f>+H45-D45</f>
        <v>-184.40000000000009</v>
      </c>
      <c r="K45" s="14">
        <f>+H45/D45-1</f>
        <v>-0.19834355168333884</v>
      </c>
      <c r="L45" s="19">
        <f>+I45-D45</f>
        <v>-27.400000000000091</v>
      </c>
      <c r="M45" s="14">
        <f>+I45/D45-1</f>
        <v>-2.9471872647090502E-2</v>
      </c>
    </row>
    <row r="46" spans="1:13" x14ac:dyDescent="0.25">
      <c r="A46" s="33" t="s">
        <v>40</v>
      </c>
      <c r="B46" s="1">
        <v>931.9</v>
      </c>
      <c r="C46" s="5">
        <v>2127.1</v>
      </c>
      <c r="D46" s="6">
        <f t="shared" si="19"/>
        <v>3059</v>
      </c>
      <c r="E46" s="6">
        <v>300</v>
      </c>
      <c r="F46" s="1">
        <v>912.8</v>
      </c>
      <c r="G46" s="5">
        <v>2146.1999999999998</v>
      </c>
      <c r="H46" s="6">
        <f t="shared" si="20"/>
        <v>3059</v>
      </c>
      <c r="I46" s="7">
        <f t="shared" si="5"/>
        <v>3359</v>
      </c>
      <c r="J46" s="19">
        <f>+H46-D46</f>
        <v>0</v>
      </c>
      <c r="K46" s="14">
        <f>+H46/D46-1</f>
        <v>0</v>
      </c>
      <c r="L46" s="19">
        <f>+I46-D46</f>
        <v>300</v>
      </c>
      <c r="M46" s="14">
        <f>+I46/D46-1</f>
        <v>9.8071265119320072E-2</v>
      </c>
    </row>
    <row r="47" spans="1:13" x14ac:dyDescent="0.25">
      <c r="A47" s="33" t="s">
        <v>41</v>
      </c>
      <c r="B47" s="1">
        <v>50</v>
      </c>
      <c r="C47" s="5">
        <v>0</v>
      </c>
      <c r="D47" s="6">
        <f t="shared" si="19"/>
        <v>50</v>
      </c>
      <c r="E47" s="6">
        <v>0</v>
      </c>
      <c r="F47" s="1">
        <v>10</v>
      </c>
      <c r="G47" s="5">
        <v>40</v>
      </c>
      <c r="H47" s="6">
        <f t="shared" si="20"/>
        <v>50</v>
      </c>
      <c r="I47" s="7">
        <f t="shared" si="5"/>
        <v>50</v>
      </c>
      <c r="J47" s="19">
        <f>+H47-D47</f>
        <v>0</v>
      </c>
      <c r="K47" s="14">
        <f>+H47/D47-1</f>
        <v>0</v>
      </c>
      <c r="L47" s="19">
        <f>+I47-D47</f>
        <v>0</v>
      </c>
      <c r="M47" s="14">
        <f>+I47/D47-1</f>
        <v>0</v>
      </c>
    </row>
    <row r="48" spans="1:13" x14ac:dyDescent="0.25">
      <c r="A48" s="18" t="s">
        <v>42</v>
      </c>
      <c r="B48" s="4">
        <f t="shared" ref="B48:D48" si="21">SUM(B49:B52)</f>
        <v>1363.5</v>
      </c>
      <c r="C48" s="4">
        <f t="shared" si="21"/>
        <v>0</v>
      </c>
      <c r="D48" s="4">
        <f t="shared" si="21"/>
        <v>1363.5</v>
      </c>
      <c r="E48" s="4">
        <f t="shared" ref="E48:H48" si="22">SUM(E49:E52)</f>
        <v>0</v>
      </c>
      <c r="F48" s="4">
        <f t="shared" si="22"/>
        <v>1367.5</v>
      </c>
      <c r="G48" s="4">
        <f t="shared" si="22"/>
        <v>0</v>
      </c>
      <c r="H48" s="4">
        <f t="shared" si="22"/>
        <v>1367.5</v>
      </c>
      <c r="I48" s="3">
        <f t="shared" si="5"/>
        <v>1367.5</v>
      </c>
      <c r="J48" s="16">
        <f>+H48-D48</f>
        <v>4</v>
      </c>
      <c r="K48" s="17">
        <f>+H48/D48-1</f>
        <v>2.9336266960029445E-3</v>
      </c>
      <c r="L48" s="16">
        <f>+I48-D48</f>
        <v>4</v>
      </c>
      <c r="M48" s="17">
        <f>+I48/D48-1</f>
        <v>2.9336266960029445E-3</v>
      </c>
    </row>
    <row r="49" spans="1:13" x14ac:dyDescent="0.25">
      <c r="A49" s="33" t="s">
        <v>43</v>
      </c>
      <c r="B49" s="1">
        <v>410</v>
      </c>
      <c r="C49" s="1">
        <v>0</v>
      </c>
      <c r="D49" s="6">
        <f t="shared" ref="D49:D52" si="23">+B49+C49</f>
        <v>410</v>
      </c>
      <c r="E49" s="6">
        <v>0</v>
      </c>
      <c r="F49" s="1">
        <v>410</v>
      </c>
      <c r="G49" s="1">
        <v>0</v>
      </c>
      <c r="H49" s="6">
        <f t="shared" ref="H49:H52" si="24">+F49+G49</f>
        <v>410</v>
      </c>
      <c r="I49" s="7">
        <f t="shared" si="5"/>
        <v>410</v>
      </c>
      <c r="J49" s="19">
        <f>+H49-D49</f>
        <v>0</v>
      </c>
      <c r="K49" s="14">
        <f>+H49/D49-1</f>
        <v>0</v>
      </c>
      <c r="L49" s="19">
        <f>+I49-D49</f>
        <v>0</v>
      </c>
      <c r="M49" s="14">
        <f>+I49/D49-1</f>
        <v>0</v>
      </c>
    </row>
    <row r="50" spans="1:13" x14ac:dyDescent="0.25">
      <c r="A50" s="33" t="s">
        <v>44</v>
      </c>
      <c r="B50" s="1">
        <v>901</v>
      </c>
      <c r="C50" s="1">
        <v>0</v>
      </c>
      <c r="D50" s="6">
        <f t="shared" si="23"/>
        <v>901</v>
      </c>
      <c r="E50" s="6">
        <v>0</v>
      </c>
      <c r="F50" s="1">
        <v>905</v>
      </c>
      <c r="G50" s="1">
        <v>0</v>
      </c>
      <c r="H50" s="6">
        <f t="shared" si="24"/>
        <v>905</v>
      </c>
      <c r="I50" s="7">
        <f t="shared" si="5"/>
        <v>905</v>
      </c>
      <c r="J50" s="19">
        <f>+H50-D50</f>
        <v>4</v>
      </c>
      <c r="K50" s="14">
        <f>+H50/D50-1</f>
        <v>4.4395116537181423E-3</v>
      </c>
      <c r="L50" s="19">
        <f>+I50-D50</f>
        <v>4</v>
      </c>
      <c r="M50" s="14">
        <f>+I50/D50-1</f>
        <v>4.4395116537181423E-3</v>
      </c>
    </row>
    <row r="51" spans="1:13" x14ac:dyDescent="0.25">
      <c r="A51" s="33" t="s">
        <v>45</v>
      </c>
      <c r="B51" s="1">
        <v>22.5</v>
      </c>
      <c r="C51" s="1">
        <v>0</v>
      </c>
      <c r="D51" s="6">
        <f t="shared" si="23"/>
        <v>22.5</v>
      </c>
      <c r="E51" s="6">
        <v>0</v>
      </c>
      <c r="F51" s="1">
        <v>22.5</v>
      </c>
      <c r="G51" s="1">
        <v>0</v>
      </c>
      <c r="H51" s="6">
        <f t="shared" si="24"/>
        <v>22.5</v>
      </c>
      <c r="I51" s="7">
        <f t="shared" si="5"/>
        <v>22.5</v>
      </c>
      <c r="J51" s="19">
        <f>+H51-D51</f>
        <v>0</v>
      </c>
      <c r="K51" s="14">
        <f>+H51/D51-1</f>
        <v>0</v>
      </c>
      <c r="L51" s="19">
        <f>+I51-D51</f>
        <v>0</v>
      </c>
      <c r="M51" s="14">
        <f>+I51/D51-1</f>
        <v>0</v>
      </c>
    </row>
    <row r="52" spans="1:13" x14ac:dyDescent="0.25">
      <c r="A52" s="33" t="s">
        <v>46</v>
      </c>
      <c r="B52" s="1">
        <v>30</v>
      </c>
      <c r="C52" s="1">
        <v>0</v>
      </c>
      <c r="D52" s="6">
        <f t="shared" si="23"/>
        <v>30</v>
      </c>
      <c r="E52" s="6">
        <v>0</v>
      </c>
      <c r="F52" s="1">
        <v>30</v>
      </c>
      <c r="G52" s="1">
        <v>0</v>
      </c>
      <c r="H52" s="6">
        <f t="shared" si="24"/>
        <v>30</v>
      </c>
      <c r="I52" s="7">
        <f t="shared" si="5"/>
        <v>30</v>
      </c>
      <c r="J52" s="19">
        <f>+H52-D52</f>
        <v>0</v>
      </c>
      <c r="K52" s="14">
        <f>+H52/D52-1</f>
        <v>0</v>
      </c>
      <c r="L52" s="19">
        <f>+I52-D52</f>
        <v>0</v>
      </c>
      <c r="M52" s="14">
        <f>+I52/D52-1</f>
        <v>0</v>
      </c>
    </row>
    <row r="53" spans="1:13" x14ac:dyDescent="0.25">
      <c r="A53" s="18" t="s">
        <v>47</v>
      </c>
      <c r="B53" s="4">
        <f>SUM(B54:B54)</f>
        <v>23.5</v>
      </c>
      <c r="C53" s="4">
        <f>SUM(C54:C54)</f>
        <v>0</v>
      </c>
      <c r="D53" s="4">
        <f>SUM(D54:D54)</f>
        <v>23.5</v>
      </c>
      <c r="E53" s="4">
        <v>0</v>
      </c>
      <c r="F53" s="4">
        <f>SUM(F54:F54)</f>
        <v>30</v>
      </c>
      <c r="G53" s="4">
        <f>SUM(G54:G54)</f>
        <v>0</v>
      </c>
      <c r="H53" s="4">
        <f>SUM(H54:H54)</f>
        <v>30</v>
      </c>
      <c r="I53" s="7">
        <f t="shared" si="5"/>
        <v>30</v>
      </c>
      <c r="J53" s="19">
        <f>+H53-D53</f>
        <v>6.5</v>
      </c>
      <c r="K53" s="14">
        <f>+H53/D53-1</f>
        <v>0.27659574468085113</v>
      </c>
      <c r="L53" s="19">
        <f>+I53-D53</f>
        <v>6.5</v>
      </c>
      <c r="M53" s="14">
        <f>+I53/D53-1</f>
        <v>0.27659574468085113</v>
      </c>
    </row>
    <row r="54" spans="1:13" x14ac:dyDescent="0.25">
      <c r="A54" s="33" t="s">
        <v>48</v>
      </c>
      <c r="B54" s="1">
        <v>23.5</v>
      </c>
      <c r="C54" s="1">
        <v>0</v>
      </c>
      <c r="D54" s="6">
        <f t="shared" ref="D54" si="25">+B54+C54</f>
        <v>23.5</v>
      </c>
      <c r="E54" s="6">
        <v>0</v>
      </c>
      <c r="F54" s="1">
        <v>30</v>
      </c>
      <c r="G54" s="1">
        <v>0</v>
      </c>
      <c r="H54" s="6">
        <f t="shared" ref="H54" si="26">+F54+G54</f>
        <v>30</v>
      </c>
      <c r="I54" s="7">
        <f t="shared" si="5"/>
        <v>30</v>
      </c>
      <c r="J54" s="19">
        <f>+H54-D54</f>
        <v>6.5</v>
      </c>
      <c r="K54" s="14">
        <f>+H54/D54-1</f>
        <v>0.27659574468085113</v>
      </c>
      <c r="L54" s="19">
        <f>+I54-D54</f>
        <v>6.5</v>
      </c>
      <c r="M54" s="14">
        <f>+I54/D54-1</f>
        <v>0.27659574468085113</v>
      </c>
    </row>
    <row r="55" spans="1:13" x14ac:dyDescent="0.25">
      <c r="A55" s="18" t="s">
        <v>49</v>
      </c>
      <c r="B55" s="3">
        <f>SUM(B56:B60)</f>
        <v>6378.2</v>
      </c>
      <c r="C55" s="3">
        <f>SUM(C56:C60)</f>
        <v>2508.3000000000002</v>
      </c>
      <c r="D55" s="3">
        <f>SUM(D56:D60)</f>
        <v>8886.5</v>
      </c>
      <c r="E55" s="3">
        <f>SUM(E56:E60)</f>
        <v>404.3</v>
      </c>
      <c r="F55" s="3">
        <f>SUM(F56:F60)</f>
        <v>6421.5</v>
      </c>
      <c r="G55" s="3">
        <f>SUM(G56:G60)</f>
        <v>2553.8999999999996</v>
      </c>
      <c r="H55" s="3">
        <f>SUM(H56:H60)</f>
        <v>8975.4000000000015</v>
      </c>
      <c r="I55" s="3">
        <f t="shared" si="5"/>
        <v>9379.7000000000007</v>
      </c>
      <c r="J55" s="16">
        <f>+H55-D55</f>
        <v>88.900000000001455</v>
      </c>
      <c r="K55" s="17">
        <f>+H55/D55-1</f>
        <v>1.0003938558487802E-2</v>
      </c>
      <c r="L55" s="16">
        <f>+I55-D55</f>
        <v>493.20000000000073</v>
      </c>
      <c r="M55" s="17">
        <f>+I55/D55-1</f>
        <v>5.5499915602318151E-2</v>
      </c>
    </row>
    <row r="56" spans="1:13" x14ac:dyDescent="0.25">
      <c r="A56" s="33" t="s">
        <v>50</v>
      </c>
      <c r="B56" s="1">
        <v>894.8</v>
      </c>
      <c r="C56" s="1">
        <v>371.7</v>
      </c>
      <c r="D56" s="6">
        <f t="shared" ref="D56:D60" si="27">+B56+C56</f>
        <v>1266.5</v>
      </c>
      <c r="E56" s="6">
        <v>26.3</v>
      </c>
      <c r="F56" s="1">
        <v>889.7</v>
      </c>
      <c r="G56" s="1">
        <v>412.3</v>
      </c>
      <c r="H56" s="6">
        <f t="shared" ref="H56:H60" si="28">+F56+G56</f>
        <v>1302</v>
      </c>
      <c r="I56" s="7">
        <f t="shared" si="5"/>
        <v>1328.3</v>
      </c>
      <c r="J56" s="19">
        <f>+H56-D56</f>
        <v>35.5</v>
      </c>
      <c r="K56" s="14">
        <f>+H56/D56-1</f>
        <v>2.8030003947887794E-2</v>
      </c>
      <c r="L56" s="19">
        <f>+I56-D56</f>
        <v>61.799999999999955</v>
      </c>
      <c r="M56" s="14">
        <f>+I56/D56-1</f>
        <v>4.8795894196604683E-2</v>
      </c>
    </row>
    <row r="57" spans="1:13" x14ac:dyDescent="0.25">
      <c r="A57" s="33" t="s">
        <v>51</v>
      </c>
      <c r="B57" s="1">
        <v>506.4</v>
      </c>
      <c r="C57" s="1">
        <v>379.1</v>
      </c>
      <c r="D57" s="6">
        <f t="shared" si="27"/>
        <v>885.5</v>
      </c>
      <c r="E57" s="6">
        <v>128</v>
      </c>
      <c r="F57" s="1">
        <v>500.7</v>
      </c>
      <c r="G57" s="1">
        <v>341.8</v>
      </c>
      <c r="H57" s="6">
        <f t="shared" si="28"/>
        <v>842.5</v>
      </c>
      <c r="I57" s="7">
        <f t="shared" si="5"/>
        <v>970.5</v>
      </c>
      <c r="J57" s="19">
        <f>+H57-D57</f>
        <v>-43</v>
      </c>
      <c r="K57" s="14">
        <f>+H57/D57-1</f>
        <v>-4.8560135516657277E-2</v>
      </c>
      <c r="L57" s="19">
        <f>+I57-D57</f>
        <v>85</v>
      </c>
      <c r="M57" s="14">
        <f>+I57/D57-1</f>
        <v>9.5990965556183028E-2</v>
      </c>
    </row>
    <row r="58" spans="1:13" x14ac:dyDescent="0.25">
      <c r="A58" s="33" t="s">
        <v>52</v>
      </c>
      <c r="B58" s="1">
        <v>131.4</v>
      </c>
      <c r="C58" s="1">
        <v>469.3</v>
      </c>
      <c r="D58" s="6">
        <f t="shared" si="27"/>
        <v>600.70000000000005</v>
      </c>
      <c r="E58" s="6">
        <v>50</v>
      </c>
      <c r="F58" s="1">
        <v>135</v>
      </c>
      <c r="G58" s="1">
        <v>474</v>
      </c>
      <c r="H58" s="6">
        <f t="shared" si="28"/>
        <v>609</v>
      </c>
      <c r="I58" s="7">
        <f t="shared" si="5"/>
        <v>659</v>
      </c>
      <c r="J58" s="19">
        <f>+H58-D58</f>
        <v>8.2999999999999545</v>
      </c>
      <c r="K58" s="14">
        <f>+H58/D58-1</f>
        <v>1.3817213251206883E-2</v>
      </c>
      <c r="L58" s="19">
        <f>+I58-D58</f>
        <v>58.299999999999955</v>
      </c>
      <c r="M58" s="14">
        <f>+I58/D58-1</f>
        <v>9.7053437656067887E-2</v>
      </c>
    </row>
    <row r="59" spans="1:13" x14ac:dyDescent="0.25">
      <c r="A59" s="33" t="s">
        <v>53</v>
      </c>
      <c r="B59" s="1">
        <v>108.1</v>
      </c>
      <c r="C59" s="1">
        <v>0</v>
      </c>
      <c r="D59" s="6">
        <f t="shared" si="27"/>
        <v>108.1</v>
      </c>
      <c r="E59" s="6">
        <v>0</v>
      </c>
      <c r="F59" s="1">
        <v>110.3</v>
      </c>
      <c r="G59" s="1">
        <v>0</v>
      </c>
      <c r="H59" s="6">
        <f t="shared" si="28"/>
        <v>110.3</v>
      </c>
      <c r="I59" s="7">
        <f t="shared" si="5"/>
        <v>110.3</v>
      </c>
      <c r="J59" s="19">
        <f>+H59-D59</f>
        <v>2.2000000000000028</v>
      </c>
      <c r="K59" s="14">
        <f>+H59/D59-1</f>
        <v>2.0351526364477346E-2</v>
      </c>
      <c r="L59" s="19">
        <f>+I59-D59</f>
        <v>2.2000000000000028</v>
      </c>
      <c r="M59" s="14">
        <f>+I59/D59-1</f>
        <v>2.0351526364477346E-2</v>
      </c>
    </row>
    <row r="60" spans="1:13" x14ac:dyDescent="0.25">
      <c r="A60" s="33" t="s">
        <v>54</v>
      </c>
      <c r="B60" s="1">
        <v>4737.5</v>
      </c>
      <c r="C60" s="1">
        <v>1288.2</v>
      </c>
      <c r="D60" s="6">
        <f t="shared" si="27"/>
        <v>6025.7</v>
      </c>
      <c r="E60" s="6">
        <v>200</v>
      </c>
      <c r="F60" s="1">
        <v>4785.8</v>
      </c>
      <c r="G60" s="1">
        <v>1325.8</v>
      </c>
      <c r="H60" s="6">
        <f t="shared" si="28"/>
        <v>6111.6</v>
      </c>
      <c r="I60" s="7">
        <f t="shared" si="5"/>
        <v>6311.6</v>
      </c>
      <c r="J60" s="19">
        <f>+H60-D60</f>
        <v>85.900000000000546</v>
      </c>
      <c r="K60" s="14">
        <f>+H60/D60-1</f>
        <v>1.4255605157907025E-2</v>
      </c>
      <c r="L60" s="19">
        <f>+I60-D60</f>
        <v>285.90000000000055</v>
      </c>
      <c r="M60" s="14">
        <f>+I60/D60-1</f>
        <v>4.7446769669913902E-2</v>
      </c>
    </row>
    <row r="61" spans="1:13" x14ac:dyDescent="0.25">
      <c r="A61" s="18" t="s">
        <v>55</v>
      </c>
      <c r="B61" s="3">
        <f>SUM(B62:B78)</f>
        <v>2619.2999999999997</v>
      </c>
      <c r="C61" s="3">
        <f>SUM(C62:C78)</f>
        <v>0</v>
      </c>
      <c r="D61" s="3">
        <f>SUM(D62:D78)</f>
        <v>2619.2999999999997</v>
      </c>
      <c r="E61" s="3">
        <v>0</v>
      </c>
      <c r="F61" s="3">
        <f>SUM(F62:F78)</f>
        <v>2109.4630000000002</v>
      </c>
      <c r="G61" s="3">
        <f>SUM(G62:G78)</f>
        <v>0</v>
      </c>
      <c r="H61" s="3">
        <f>SUM(H62:H78)</f>
        <v>2109.4630000000002</v>
      </c>
      <c r="I61" s="3">
        <f t="shared" si="5"/>
        <v>2109.4630000000002</v>
      </c>
      <c r="J61" s="16">
        <f>+H61-D61</f>
        <v>-509.83699999999953</v>
      </c>
      <c r="K61" s="17">
        <f>+H61/D61-1</f>
        <v>-0.19464627954033509</v>
      </c>
      <c r="L61" s="16">
        <f>+I61-D61</f>
        <v>-509.83699999999953</v>
      </c>
      <c r="M61" s="17">
        <f>+I61/D61-1</f>
        <v>-0.19464627954033509</v>
      </c>
    </row>
    <row r="62" spans="1:13" x14ac:dyDescent="0.25">
      <c r="A62" s="33" t="s">
        <v>56</v>
      </c>
      <c r="B62" s="1">
        <v>339</v>
      </c>
      <c r="C62" s="1">
        <v>0</v>
      </c>
      <c r="D62" s="6">
        <f t="shared" ref="D62:D78" si="29">+B62+C62</f>
        <v>339</v>
      </c>
      <c r="E62" s="6">
        <v>0</v>
      </c>
      <c r="F62" s="1">
        <v>339</v>
      </c>
      <c r="G62" s="1">
        <v>0</v>
      </c>
      <c r="H62" s="6">
        <f t="shared" ref="H62:H78" si="30">+F62+G62</f>
        <v>339</v>
      </c>
      <c r="I62" s="7">
        <f t="shared" si="5"/>
        <v>339</v>
      </c>
      <c r="J62" s="19">
        <f>+H62-D62</f>
        <v>0</v>
      </c>
      <c r="K62" s="14">
        <f>+H62/D62-1</f>
        <v>0</v>
      </c>
      <c r="L62" s="19">
        <f>+I62-D62</f>
        <v>0</v>
      </c>
      <c r="M62" s="14">
        <f>+I62/D62-1</f>
        <v>0</v>
      </c>
    </row>
    <row r="63" spans="1:13" x14ac:dyDescent="0.25">
      <c r="A63" s="33" t="s">
        <v>57</v>
      </c>
      <c r="B63" s="1">
        <v>168.3</v>
      </c>
      <c r="C63" s="1">
        <v>0</v>
      </c>
      <c r="D63" s="6">
        <f t="shared" si="29"/>
        <v>168.3</v>
      </c>
      <c r="E63" s="6">
        <v>0</v>
      </c>
      <c r="F63" s="1">
        <v>146.6</v>
      </c>
      <c r="G63" s="1">
        <v>0</v>
      </c>
      <c r="H63" s="6">
        <f t="shared" si="30"/>
        <v>146.6</v>
      </c>
      <c r="I63" s="7">
        <f t="shared" si="5"/>
        <v>146.6</v>
      </c>
      <c r="J63" s="19">
        <f>+H63-D63</f>
        <v>-21.700000000000017</v>
      </c>
      <c r="K63" s="14">
        <f>+H63/D63-1</f>
        <v>-0.12893642305407016</v>
      </c>
      <c r="L63" s="19">
        <f>+I63-D63</f>
        <v>-21.700000000000017</v>
      </c>
      <c r="M63" s="14">
        <f>+I63/D63-1</f>
        <v>-0.12893642305407016</v>
      </c>
    </row>
    <row r="64" spans="1:13" x14ac:dyDescent="0.25">
      <c r="A64" s="33" t="s">
        <v>58</v>
      </c>
      <c r="B64" s="1">
        <v>187</v>
      </c>
      <c r="C64" s="1">
        <v>0</v>
      </c>
      <c r="D64" s="6">
        <f t="shared" si="29"/>
        <v>187</v>
      </c>
      <c r="E64" s="6">
        <v>0</v>
      </c>
      <c r="F64" s="1">
        <v>5.9630000000000001</v>
      </c>
      <c r="G64" s="1">
        <v>0</v>
      </c>
      <c r="H64" s="6">
        <f t="shared" si="30"/>
        <v>5.9630000000000001</v>
      </c>
      <c r="I64" s="7">
        <f t="shared" ref="I64:I92" si="31">+H64+E64</f>
        <v>5.9630000000000001</v>
      </c>
      <c r="J64" s="19">
        <f>+H64-D64</f>
        <v>-181.03700000000001</v>
      </c>
      <c r="K64" s="14">
        <f>+H64/D64-1</f>
        <v>-0.96811229946524069</v>
      </c>
      <c r="L64" s="19">
        <f>+I64-D64</f>
        <v>-181.03700000000001</v>
      </c>
      <c r="M64" s="14">
        <f>+I64/D64-1</f>
        <v>-0.96811229946524069</v>
      </c>
    </row>
    <row r="65" spans="1:13" x14ac:dyDescent="0.25">
      <c r="A65" s="33" t="s">
        <v>59</v>
      </c>
      <c r="B65" s="1">
        <v>1197.0999999999999</v>
      </c>
      <c r="C65" s="1">
        <v>0</v>
      </c>
      <c r="D65" s="6">
        <f t="shared" si="29"/>
        <v>1197.0999999999999</v>
      </c>
      <c r="E65" s="6">
        <v>0</v>
      </c>
      <c r="F65" s="1">
        <v>1197.0999999999999</v>
      </c>
      <c r="G65" s="1">
        <v>0</v>
      </c>
      <c r="H65" s="6">
        <f t="shared" si="30"/>
        <v>1197.0999999999999</v>
      </c>
      <c r="I65" s="7">
        <f t="shared" si="31"/>
        <v>1197.0999999999999</v>
      </c>
      <c r="J65" s="19">
        <f>+H65-D65</f>
        <v>0</v>
      </c>
      <c r="K65" s="14">
        <f>+H65/D65-1</f>
        <v>0</v>
      </c>
      <c r="L65" s="19">
        <f>+I65-D65</f>
        <v>0</v>
      </c>
      <c r="M65" s="14">
        <f>+I65/D65-1</f>
        <v>0</v>
      </c>
    </row>
    <row r="66" spans="1:13" x14ac:dyDescent="0.25">
      <c r="A66" s="33" t="s">
        <v>60</v>
      </c>
      <c r="B66" s="1">
        <v>170.7</v>
      </c>
      <c r="C66" s="1">
        <v>0</v>
      </c>
      <c r="D66" s="6">
        <f t="shared" si="29"/>
        <v>170.7</v>
      </c>
      <c r="E66" s="6">
        <v>0</v>
      </c>
      <c r="F66" s="1">
        <v>0</v>
      </c>
      <c r="G66" s="1">
        <v>0</v>
      </c>
      <c r="H66" s="6">
        <f t="shared" si="30"/>
        <v>0</v>
      </c>
      <c r="I66" s="7">
        <f t="shared" si="31"/>
        <v>0</v>
      </c>
      <c r="J66" s="19">
        <f>+H66-D66</f>
        <v>-170.7</v>
      </c>
      <c r="K66" s="14">
        <f>+H66/D66-1</f>
        <v>-1</v>
      </c>
      <c r="L66" s="19">
        <f>+I66-D66</f>
        <v>-170.7</v>
      </c>
      <c r="M66" s="14">
        <f>+I66/D66-1</f>
        <v>-1</v>
      </c>
    </row>
    <row r="67" spans="1:13" x14ac:dyDescent="0.25">
      <c r="A67" s="33" t="s">
        <v>61</v>
      </c>
      <c r="B67" s="1">
        <v>49.9</v>
      </c>
      <c r="C67" s="1">
        <v>0</v>
      </c>
      <c r="D67" s="6">
        <f t="shared" si="29"/>
        <v>49.9</v>
      </c>
      <c r="E67" s="6">
        <v>0</v>
      </c>
      <c r="F67" s="1">
        <v>0</v>
      </c>
      <c r="G67" s="1">
        <v>0</v>
      </c>
      <c r="H67" s="6">
        <f t="shared" si="30"/>
        <v>0</v>
      </c>
      <c r="I67" s="7">
        <f t="shared" si="31"/>
        <v>0</v>
      </c>
      <c r="J67" s="19">
        <f>+H67-D67</f>
        <v>-49.9</v>
      </c>
      <c r="K67" s="14">
        <f>+H67/D67-1</f>
        <v>-1</v>
      </c>
      <c r="L67" s="19">
        <f>+I67-D67</f>
        <v>-49.9</v>
      </c>
      <c r="M67" s="14">
        <f>+I67/D67-1</f>
        <v>-1</v>
      </c>
    </row>
    <row r="68" spans="1:13" x14ac:dyDescent="0.25">
      <c r="A68" s="33" t="s">
        <v>62</v>
      </c>
      <c r="B68" s="1">
        <v>0</v>
      </c>
      <c r="C68" s="1">
        <v>0</v>
      </c>
      <c r="D68" s="6">
        <f t="shared" si="29"/>
        <v>0</v>
      </c>
      <c r="E68" s="6">
        <v>0</v>
      </c>
      <c r="F68" s="1">
        <v>0</v>
      </c>
      <c r="G68" s="1">
        <v>0</v>
      </c>
      <c r="H68" s="6">
        <f t="shared" si="30"/>
        <v>0</v>
      </c>
      <c r="I68" s="7">
        <f t="shared" si="31"/>
        <v>0</v>
      </c>
      <c r="J68" s="19">
        <f>+H68-D68</f>
        <v>0</v>
      </c>
      <c r="K68" s="15" t="s">
        <v>91</v>
      </c>
      <c r="L68" s="19">
        <f>+I68-D68</f>
        <v>0</v>
      </c>
      <c r="M68" s="15" t="s">
        <v>91</v>
      </c>
    </row>
    <row r="69" spans="1:13" x14ac:dyDescent="0.25">
      <c r="A69" s="33" t="s">
        <v>63</v>
      </c>
      <c r="B69" s="1">
        <v>43</v>
      </c>
      <c r="C69" s="1">
        <v>0</v>
      </c>
      <c r="D69" s="6">
        <f t="shared" si="29"/>
        <v>43</v>
      </c>
      <c r="E69" s="6">
        <v>0</v>
      </c>
      <c r="F69" s="1">
        <v>23</v>
      </c>
      <c r="G69" s="1">
        <v>0</v>
      </c>
      <c r="H69" s="6">
        <f t="shared" si="30"/>
        <v>23</v>
      </c>
      <c r="I69" s="7">
        <f t="shared" si="31"/>
        <v>23</v>
      </c>
      <c r="J69" s="19">
        <f>+H69-D69</f>
        <v>-20</v>
      </c>
      <c r="K69" s="14">
        <f>+H69/D69-1</f>
        <v>-0.46511627906976749</v>
      </c>
      <c r="L69" s="19">
        <f>+I69-D69</f>
        <v>-20</v>
      </c>
      <c r="M69" s="14">
        <f>+I69/D69-1</f>
        <v>-0.46511627906976749</v>
      </c>
    </row>
    <row r="70" spans="1:13" x14ac:dyDescent="0.25">
      <c r="A70" s="33" t="s">
        <v>64</v>
      </c>
      <c r="B70" s="1">
        <v>102</v>
      </c>
      <c r="C70" s="1">
        <v>0</v>
      </c>
      <c r="D70" s="6">
        <f t="shared" si="29"/>
        <v>102</v>
      </c>
      <c r="E70" s="6">
        <v>0</v>
      </c>
      <c r="F70" s="1">
        <v>21.9</v>
      </c>
      <c r="G70" s="1">
        <v>0</v>
      </c>
      <c r="H70" s="6">
        <f t="shared" si="30"/>
        <v>21.9</v>
      </c>
      <c r="I70" s="7">
        <f t="shared" si="31"/>
        <v>21.9</v>
      </c>
      <c r="J70" s="19">
        <f>+H70-D70</f>
        <v>-80.099999999999994</v>
      </c>
      <c r="K70" s="14">
        <f>+H70/D70-1</f>
        <v>-0.78529411764705881</v>
      </c>
      <c r="L70" s="19">
        <f>+I70-D70</f>
        <v>-80.099999999999994</v>
      </c>
      <c r="M70" s="14">
        <f>+I70/D70-1</f>
        <v>-0.78529411764705881</v>
      </c>
    </row>
    <row r="71" spans="1:13" x14ac:dyDescent="0.25">
      <c r="A71" s="33" t="s">
        <v>65</v>
      </c>
      <c r="B71" s="1">
        <v>5.6</v>
      </c>
      <c r="C71" s="1">
        <v>0</v>
      </c>
      <c r="D71" s="6">
        <f t="shared" si="29"/>
        <v>5.6</v>
      </c>
      <c r="E71" s="6">
        <v>0</v>
      </c>
      <c r="F71" s="1">
        <v>0</v>
      </c>
      <c r="G71" s="1">
        <v>0</v>
      </c>
      <c r="H71" s="6">
        <f t="shared" si="30"/>
        <v>0</v>
      </c>
      <c r="I71" s="7">
        <f t="shared" si="31"/>
        <v>0</v>
      </c>
      <c r="J71" s="19">
        <f>+H71-D71</f>
        <v>-5.6</v>
      </c>
      <c r="K71" s="14">
        <f>+H71/D71-1</f>
        <v>-1</v>
      </c>
      <c r="L71" s="19">
        <f>+I71-D71</f>
        <v>-5.6</v>
      </c>
      <c r="M71" s="14">
        <f>+I71/D71-1</f>
        <v>-1</v>
      </c>
    </row>
    <row r="72" spans="1:13" x14ac:dyDescent="0.25">
      <c r="A72" s="33" t="s">
        <v>66</v>
      </c>
      <c r="B72" s="1">
        <v>105</v>
      </c>
      <c r="C72" s="1">
        <v>0</v>
      </c>
      <c r="D72" s="6">
        <f t="shared" si="29"/>
        <v>105</v>
      </c>
      <c r="E72" s="6">
        <v>0</v>
      </c>
      <c r="F72" s="1">
        <v>99.2</v>
      </c>
      <c r="G72" s="1">
        <v>0</v>
      </c>
      <c r="H72" s="6">
        <f t="shared" si="30"/>
        <v>99.2</v>
      </c>
      <c r="I72" s="7">
        <f t="shared" si="31"/>
        <v>99.2</v>
      </c>
      <c r="J72" s="19">
        <f>+H72-D72</f>
        <v>-5.7999999999999972</v>
      </c>
      <c r="K72" s="14">
        <f>+H72/D72-1</f>
        <v>-5.5238095238095197E-2</v>
      </c>
      <c r="L72" s="19">
        <f>+I72-D72</f>
        <v>-5.7999999999999972</v>
      </c>
      <c r="M72" s="14">
        <f>+I72/D72-1</f>
        <v>-5.5238095238095197E-2</v>
      </c>
    </row>
    <row r="73" spans="1:13" x14ac:dyDescent="0.25">
      <c r="A73" s="33" t="s">
        <v>67</v>
      </c>
      <c r="B73" s="1">
        <v>34.1</v>
      </c>
      <c r="C73" s="1">
        <v>0</v>
      </c>
      <c r="D73" s="6">
        <f t="shared" si="29"/>
        <v>34.1</v>
      </c>
      <c r="E73" s="6">
        <v>0</v>
      </c>
      <c r="F73" s="1">
        <v>32.4</v>
      </c>
      <c r="G73" s="1">
        <v>0</v>
      </c>
      <c r="H73" s="6">
        <f t="shared" si="30"/>
        <v>32.4</v>
      </c>
      <c r="I73" s="7">
        <f t="shared" si="31"/>
        <v>32.4</v>
      </c>
      <c r="J73" s="19">
        <f>+H73-D73</f>
        <v>-1.7000000000000028</v>
      </c>
      <c r="K73" s="14">
        <f>+H73/D73-1</f>
        <v>-4.9853372434017662E-2</v>
      </c>
      <c r="L73" s="19">
        <f>+I73-D73</f>
        <v>-1.7000000000000028</v>
      </c>
      <c r="M73" s="14">
        <f>+I73/D73-1</f>
        <v>-4.9853372434017662E-2</v>
      </c>
    </row>
    <row r="74" spans="1:13" x14ac:dyDescent="0.25">
      <c r="A74" s="33" t="s">
        <v>68</v>
      </c>
      <c r="B74" s="1">
        <v>175.7</v>
      </c>
      <c r="C74" s="1">
        <v>0</v>
      </c>
      <c r="D74" s="6">
        <f t="shared" si="29"/>
        <v>175.7</v>
      </c>
      <c r="E74" s="6">
        <v>0</v>
      </c>
      <c r="F74" s="1">
        <v>214.3</v>
      </c>
      <c r="G74" s="1">
        <v>0</v>
      </c>
      <c r="H74" s="6">
        <f t="shared" si="30"/>
        <v>214.3</v>
      </c>
      <c r="I74" s="7">
        <f t="shared" si="31"/>
        <v>214.3</v>
      </c>
      <c r="J74" s="19">
        <f>+H74-D74</f>
        <v>38.600000000000023</v>
      </c>
      <c r="K74" s="14">
        <f>+H74/D74-1</f>
        <v>0.21969265793967008</v>
      </c>
      <c r="L74" s="19">
        <f>+I74-D74</f>
        <v>38.600000000000023</v>
      </c>
      <c r="M74" s="14">
        <f>+I74/D74-1</f>
        <v>0.21969265793967008</v>
      </c>
    </row>
    <row r="75" spans="1:13" x14ac:dyDescent="0.25">
      <c r="A75" s="33" t="s">
        <v>69</v>
      </c>
      <c r="B75" s="1">
        <v>31.9</v>
      </c>
      <c r="C75" s="1">
        <v>0</v>
      </c>
      <c r="D75" s="6">
        <f t="shared" si="29"/>
        <v>31.9</v>
      </c>
      <c r="E75" s="6">
        <v>0</v>
      </c>
      <c r="F75" s="1">
        <v>30</v>
      </c>
      <c r="G75" s="1">
        <v>0</v>
      </c>
      <c r="H75" s="6">
        <f t="shared" si="30"/>
        <v>30</v>
      </c>
      <c r="I75" s="7">
        <f t="shared" si="31"/>
        <v>30</v>
      </c>
      <c r="J75" s="19">
        <f>+H75-D75</f>
        <v>-1.8999999999999986</v>
      </c>
      <c r="K75" s="14">
        <f>+H75/D75-1</f>
        <v>-5.9561128526645746E-2</v>
      </c>
      <c r="L75" s="19">
        <f>+I75-D75</f>
        <v>-1.8999999999999986</v>
      </c>
      <c r="M75" s="14">
        <f>+I75/D75-1</f>
        <v>-5.9561128526645746E-2</v>
      </c>
    </row>
    <row r="76" spans="1:13" x14ac:dyDescent="0.25">
      <c r="A76" s="33" t="s">
        <v>70</v>
      </c>
      <c r="B76" s="1">
        <v>10</v>
      </c>
      <c r="C76" s="1">
        <v>0</v>
      </c>
      <c r="D76" s="6">
        <f t="shared" si="29"/>
        <v>10</v>
      </c>
      <c r="E76" s="6">
        <v>0</v>
      </c>
      <c r="F76" s="1">
        <v>0</v>
      </c>
      <c r="G76" s="1">
        <v>0</v>
      </c>
      <c r="H76" s="6">
        <f t="shared" si="30"/>
        <v>0</v>
      </c>
      <c r="I76" s="7">
        <f t="shared" si="31"/>
        <v>0</v>
      </c>
      <c r="J76" s="19">
        <f>+H76-D76</f>
        <v>-10</v>
      </c>
      <c r="K76" s="14">
        <f>+H76/D76-1</f>
        <v>-1</v>
      </c>
      <c r="L76" s="19">
        <f>+I76-D76</f>
        <v>-10</v>
      </c>
      <c r="M76" s="14">
        <f>+I76/D76-1</f>
        <v>-1</v>
      </c>
    </row>
    <row r="77" spans="1:13" x14ac:dyDescent="0.25">
      <c r="A77" s="33" t="s">
        <v>71</v>
      </c>
      <c r="B77" s="1">
        <v>0</v>
      </c>
      <c r="C77" s="1">
        <v>0</v>
      </c>
      <c r="D77" s="6">
        <f t="shared" si="29"/>
        <v>0</v>
      </c>
      <c r="E77" s="6">
        <v>0</v>
      </c>
      <c r="F77" s="1">
        <v>0</v>
      </c>
      <c r="G77" s="1">
        <v>0</v>
      </c>
      <c r="H77" s="6">
        <f t="shared" si="30"/>
        <v>0</v>
      </c>
      <c r="I77" s="7">
        <f t="shared" si="31"/>
        <v>0</v>
      </c>
      <c r="J77" s="19">
        <f>+H77-D77</f>
        <v>0</v>
      </c>
      <c r="K77" s="15" t="s">
        <v>91</v>
      </c>
      <c r="L77" s="19">
        <f>+I77-D77</f>
        <v>0</v>
      </c>
      <c r="M77" s="15" t="s">
        <v>91</v>
      </c>
    </row>
    <row r="78" spans="1:13" x14ac:dyDescent="0.25">
      <c r="A78" s="33" t="s">
        <v>72</v>
      </c>
      <c r="B78" s="1">
        <v>0</v>
      </c>
      <c r="C78" s="1">
        <v>0</v>
      </c>
      <c r="D78" s="6">
        <f t="shared" si="29"/>
        <v>0</v>
      </c>
      <c r="E78" s="6">
        <v>0</v>
      </c>
      <c r="F78" s="1">
        <v>0</v>
      </c>
      <c r="G78" s="1">
        <v>0</v>
      </c>
      <c r="H78" s="6">
        <f t="shared" si="30"/>
        <v>0</v>
      </c>
      <c r="I78" s="7">
        <f t="shared" si="31"/>
        <v>0</v>
      </c>
      <c r="J78" s="19">
        <f>+H78-D78</f>
        <v>0</v>
      </c>
      <c r="K78" s="15" t="s">
        <v>91</v>
      </c>
      <c r="L78" s="19">
        <f>+I78-D78</f>
        <v>0</v>
      </c>
      <c r="M78" s="15" t="s">
        <v>91</v>
      </c>
    </row>
    <row r="79" spans="1:13" x14ac:dyDescent="0.25">
      <c r="A79" s="18" t="s">
        <v>73</v>
      </c>
      <c r="B79" s="4">
        <f t="shared" ref="B79:D79" si="32">SUM(B80:B82)</f>
        <v>-737.95</v>
      </c>
      <c r="C79" s="4">
        <f t="shared" si="32"/>
        <v>0</v>
      </c>
      <c r="D79" s="4">
        <f t="shared" si="32"/>
        <v>-737.95</v>
      </c>
      <c r="E79" s="4">
        <v>0</v>
      </c>
      <c r="F79" s="4">
        <f t="shared" ref="F79:H79" si="33">SUM(F80:F82)</f>
        <v>-610.29999999999995</v>
      </c>
      <c r="G79" s="4">
        <f t="shared" si="33"/>
        <v>0</v>
      </c>
      <c r="H79" s="4">
        <f t="shared" si="33"/>
        <v>-610.29999999999995</v>
      </c>
      <c r="I79" s="3">
        <f t="shared" si="31"/>
        <v>-610.29999999999995</v>
      </c>
      <c r="J79" s="19">
        <f>+H79-D79</f>
        <v>127.65000000000009</v>
      </c>
      <c r="K79" s="14">
        <f>+H79/D79-1</f>
        <v>-0.17297919913273263</v>
      </c>
      <c r="L79" s="19">
        <f>+I79-D79</f>
        <v>127.65000000000009</v>
      </c>
      <c r="M79" s="14">
        <f>+I79/D79-1</f>
        <v>-0.17297919913273263</v>
      </c>
    </row>
    <row r="80" spans="1:13" x14ac:dyDescent="0.25">
      <c r="A80" s="33" t="s">
        <v>74</v>
      </c>
      <c r="B80" s="1">
        <v>-527.75</v>
      </c>
      <c r="C80" s="1">
        <v>0</v>
      </c>
      <c r="D80" s="6">
        <f t="shared" ref="D80:D82" si="34">+B80+C80</f>
        <v>-527.75</v>
      </c>
      <c r="E80" s="6">
        <v>0</v>
      </c>
      <c r="F80" s="1">
        <v>-414.3</v>
      </c>
      <c r="G80" s="1">
        <v>0</v>
      </c>
      <c r="H80" s="6">
        <f t="shared" ref="H80:H82" si="35">+F80+G80</f>
        <v>-414.3</v>
      </c>
      <c r="I80" s="7">
        <f t="shared" si="31"/>
        <v>-414.3</v>
      </c>
      <c r="J80" s="19">
        <f>+H80-D80</f>
        <v>113.44999999999999</v>
      </c>
      <c r="K80" s="14">
        <f>+H80/D80-1</f>
        <v>-0.2149692089057319</v>
      </c>
      <c r="L80" s="19">
        <f>+I80-D80</f>
        <v>113.44999999999999</v>
      </c>
      <c r="M80" s="14">
        <f>+I80/D80-1</f>
        <v>-0.2149692089057319</v>
      </c>
    </row>
    <row r="81" spans="1:13" x14ac:dyDescent="0.25">
      <c r="A81" s="33" t="s">
        <v>75</v>
      </c>
      <c r="B81" s="1">
        <v>-270.2</v>
      </c>
      <c r="C81" s="1">
        <v>0</v>
      </c>
      <c r="D81" s="6">
        <f t="shared" si="34"/>
        <v>-270.2</v>
      </c>
      <c r="E81" s="6">
        <v>0</v>
      </c>
      <c r="F81" s="1">
        <v>-271</v>
      </c>
      <c r="G81" s="1">
        <v>0</v>
      </c>
      <c r="H81" s="6">
        <f t="shared" si="35"/>
        <v>-271</v>
      </c>
      <c r="I81" s="7">
        <f t="shared" si="31"/>
        <v>-271</v>
      </c>
      <c r="J81" s="19">
        <f>+H81-D81</f>
        <v>-0.80000000000001137</v>
      </c>
      <c r="K81" s="14">
        <f>+H81/D81-1</f>
        <v>2.9607698001481442E-3</v>
      </c>
      <c r="L81" s="19">
        <f>+I81-D81</f>
        <v>-0.80000000000001137</v>
      </c>
      <c r="M81" s="14">
        <f>+I81/D81-1</f>
        <v>2.9607698001481442E-3</v>
      </c>
    </row>
    <row r="82" spans="1:13" x14ac:dyDescent="0.25">
      <c r="A82" s="33" t="s">
        <v>76</v>
      </c>
      <c r="B82" s="1">
        <v>60</v>
      </c>
      <c r="C82" s="1">
        <v>0</v>
      </c>
      <c r="D82" s="6">
        <f t="shared" si="34"/>
        <v>60</v>
      </c>
      <c r="E82" s="6">
        <v>0</v>
      </c>
      <c r="F82" s="1">
        <v>75</v>
      </c>
      <c r="G82" s="1">
        <v>0</v>
      </c>
      <c r="H82" s="6">
        <f t="shared" si="35"/>
        <v>75</v>
      </c>
      <c r="I82" s="7">
        <f t="shared" si="31"/>
        <v>75</v>
      </c>
      <c r="J82" s="19">
        <f>+H82-D82</f>
        <v>15</v>
      </c>
      <c r="K82" s="14">
        <f>+H82/D82-1</f>
        <v>0.25</v>
      </c>
      <c r="L82" s="19">
        <f>+I82-D82</f>
        <v>15</v>
      </c>
      <c r="M82" s="14">
        <f>+I82/D82-1</f>
        <v>0.25</v>
      </c>
    </row>
    <row r="83" spans="1:13" x14ac:dyDescent="0.25">
      <c r="A83" s="18" t="s">
        <v>77</v>
      </c>
      <c r="B83" s="4">
        <v>0</v>
      </c>
      <c r="C83" s="4">
        <v>0</v>
      </c>
      <c r="D83" s="4">
        <f>+B83+C83</f>
        <v>0</v>
      </c>
      <c r="E83" s="4">
        <v>0</v>
      </c>
      <c r="F83" s="4">
        <v>-6</v>
      </c>
      <c r="G83" s="4">
        <v>0</v>
      </c>
      <c r="H83" s="4">
        <f>+F83+G83</f>
        <v>-6</v>
      </c>
      <c r="I83" s="3">
        <f t="shared" si="31"/>
        <v>-6</v>
      </c>
      <c r="J83" s="19">
        <f>+H83-D83</f>
        <v>-6</v>
      </c>
      <c r="K83" s="15" t="s">
        <v>91</v>
      </c>
      <c r="L83" s="19">
        <f>+I83-D83</f>
        <v>-6</v>
      </c>
      <c r="M83" s="15" t="s">
        <v>91</v>
      </c>
    </row>
    <row r="84" spans="1:13" s="12" customFormat="1" x14ac:dyDescent="0.25">
      <c r="B84" s="25"/>
      <c r="C84" s="25"/>
      <c r="D84" s="26"/>
      <c r="E84" s="26"/>
      <c r="F84" s="25"/>
      <c r="G84" s="25"/>
      <c r="H84" s="26"/>
      <c r="I84" s="27"/>
      <c r="J84" s="28"/>
      <c r="K84" s="29"/>
      <c r="L84" s="28"/>
      <c r="M84" s="29"/>
    </row>
    <row r="85" spans="1:13" x14ac:dyDescent="0.25">
      <c r="A85" s="18" t="s">
        <v>78</v>
      </c>
      <c r="B85" s="2">
        <f>B86+B87+B88</f>
        <v>1917.6</v>
      </c>
      <c r="C85" s="2">
        <f>C86+C87+C88</f>
        <v>0</v>
      </c>
      <c r="D85" s="4">
        <f>SUM(B85:C85)</f>
        <v>1917.6</v>
      </c>
      <c r="E85" s="4">
        <v>0</v>
      </c>
      <c r="F85" s="2">
        <f>F86+F87+F88</f>
        <v>1801.6</v>
      </c>
      <c r="G85" s="2">
        <f>G86+G87+G88</f>
        <v>0</v>
      </c>
      <c r="H85" s="4">
        <f>SUM(F85:G85)</f>
        <v>1801.6</v>
      </c>
      <c r="I85" s="3">
        <f t="shared" si="31"/>
        <v>1801.6</v>
      </c>
      <c r="J85" s="16">
        <f>+H85-D85</f>
        <v>-116</v>
      </c>
      <c r="K85" s="17">
        <f>+H85/D85-1</f>
        <v>-6.0492282019190657E-2</v>
      </c>
      <c r="L85" s="16">
        <f>+I85-D85</f>
        <v>-116</v>
      </c>
      <c r="M85" s="17">
        <f>+I85/D85-1</f>
        <v>-6.0492282019190657E-2</v>
      </c>
    </row>
    <row r="86" spans="1:13" x14ac:dyDescent="0.25">
      <c r="A86" s="33" t="s">
        <v>79</v>
      </c>
      <c r="B86" s="1">
        <v>1716</v>
      </c>
      <c r="C86" s="1">
        <v>0</v>
      </c>
      <c r="D86" s="6">
        <f t="shared" ref="D86:D88" si="36">+B86+C86</f>
        <v>1716</v>
      </c>
      <c r="E86" s="6">
        <v>0</v>
      </c>
      <c r="F86" s="1">
        <v>1600</v>
      </c>
      <c r="G86" s="1">
        <v>0</v>
      </c>
      <c r="H86" s="6">
        <f t="shared" ref="H86:H88" si="37">+F86+G86</f>
        <v>1600</v>
      </c>
      <c r="I86" s="7">
        <f t="shared" si="31"/>
        <v>1600</v>
      </c>
      <c r="J86" s="19">
        <f>+H86-D86</f>
        <v>-116</v>
      </c>
      <c r="K86" s="14">
        <f>+H86/D86-1</f>
        <v>-6.7599067599067642E-2</v>
      </c>
      <c r="L86" s="19">
        <f>+I86-D86</f>
        <v>-116</v>
      </c>
      <c r="M86" s="14">
        <f>+I86/D86-1</f>
        <v>-6.7599067599067642E-2</v>
      </c>
    </row>
    <row r="87" spans="1:13" x14ac:dyDescent="0.25">
      <c r="A87" s="33" t="s">
        <v>80</v>
      </c>
      <c r="B87" s="1">
        <v>201.6</v>
      </c>
      <c r="C87" s="1">
        <v>0</v>
      </c>
      <c r="D87" s="6">
        <f t="shared" si="36"/>
        <v>201.6</v>
      </c>
      <c r="E87" s="6">
        <v>0</v>
      </c>
      <c r="F87" s="1">
        <v>201.6</v>
      </c>
      <c r="G87" s="1">
        <v>0</v>
      </c>
      <c r="H87" s="6">
        <f t="shared" si="37"/>
        <v>201.6</v>
      </c>
      <c r="I87" s="7">
        <f t="shared" si="31"/>
        <v>201.6</v>
      </c>
      <c r="J87" s="19">
        <f>+H87-D87</f>
        <v>0</v>
      </c>
      <c r="K87" s="14">
        <f>+H87/D87-1</f>
        <v>0</v>
      </c>
      <c r="L87" s="19">
        <f>+I87-D87</f>
        <v>0</v>
      </c>
      <c r="M87" s="14">
        <f>+I87/D87-1</f>
        <v>0</v>
      </c>
    </row>
    <row r="88" spans="1:13" x14ac:dyDescent="0.25">
      <c r="A88" s="33" t="s">
        <v>81</v>
      </c>
      <c r="B88" s="1">
        <v>0</v>
      </c>
      <c r="C88" s="1">
        <v>0</v>
      </c>
      <c r="D88" s="6">
        <f t="shared" si="36"/>
        <v>0</v>
      </c>
      <c r="E88" s="6">
        <v>0</v>
      </c>
      <c r="F88" s="1">
        <v>0</v>
      </c>
      <c r="G88" s="1">
        <v>0</v>
      </c>
      <c r="H88" s="6">
        <f t="shared" si="37"/>
        <v>0</v>
      </c>
      <c r="I88" s="7">
        <f t="shared" si="31"/>
        <v>0</v>
      </c>
      <c r="J88" s="19">
        <f>+H88-D88</f>
        <v>0</v>
      </c>
      <c r="K88" s="15" t="s">
        <v>91</v>
      </c>
      <c r="L88" s="19">
        <f>+I88-D88</f>
        <v>0</v>
      </c>
      <c r="M88" s="15" t="s">
        <v>91</v>
      </c>
    </row>
    <row r="89" spans="1:13" s="12" customFormat="1" x14ac:dyDescent="0.25">
      <c r="B89" s="25"/>
      <c r="C89" s="25"/>
      <c r="D89" s="26"/>
      <c r="E89" s="26"/>
      <c r="F89" s="25"/>
      <c r="G89" s="25"/>
      <c r="H89" s="26"/>
      <c r="I89" s="27"/>
      <c r="J89" s="28"/>
      <c r="K89" s="30"/>
      <c r="L89" s="28"/>
      <c r="M89" s="30"/>
    </row>
    <row r="90" spans="1:13" x14ac:dyDescent="0.25">
      <c r="A90" s="18" t="s">
        <v>82</v>
      </c>
      <c r="B90" s="4">
        <f>+B91+B92</f>
        <v>90.9</v>
      </c>
      <c r="C90" s="4">
        <f>+C91+C92</f>
        <v>0</v>
      </c>
      <c r="D90" s="4">
        <f>SUM(B90:C90)</f>
        <v>90.9</v>
      </c>
      <c r="E90" s="4">
        <v>0</v>
      </c>
      <c r="F90" s="4">
        <f t="shared" ref="F90:G90" si="38">+F91+F92</f>
        <v>93.9</v>
      </c>
      <c r="G90" s="4">
        <f t="shared" si="38"/>
        <v>0</v>
      </c>
      <c r="H90" s="4">
        <f>SUM(F90:G90)</f>
        <v>93.9</v>
      </c>
      <c r="I90" s="3">
        <f t="shared" si="31"/>
        <v>93.9</v>
      </c>
      <c r="J90" s="16">
        <f>+H90-D90</f>
        <v>3</v>
      </c>
      <c r="K90" s="17">
        <f>+H90/D90-1</f>
        <v>3.3003300330032959E-2</v>
      </c>
      <c r="L90" s="16">
        <f>+I90-D90</f>
        <v>3</v>
      </c>
      <c r="M90" s="17">
        <f>+I90/D90-1</f>
        <v>3.3003300330032959E-2</v>
      </c>
    </row>
    <row r="91" spans="1:13" x14ac:dyDescent="0.25">
      <c r="A91" s="33" t="s">
        <v>83</v>
      </c>
      <c r="B91" s="1">
        <v>88.5</v>
      </c>
      <c r="C91" s="1">
        <v>0</v>
      </c>
      <c r="D91" s="6">
        <f t="shared" ref="D91:D92" si="39">+B91+C91</f>
        <v>88.5</v>
      </c>
      <c r="E91" s="6">
        <v>0</v>
      </c>
      <c r="F91" s="1">
        <v>91.5</v>
      </c>
      <c r="G91" s="1">
        <v>0</v>
      </c>
      <c r="H91" s="6">
        <f t="shared" ref="H91:H92" si="40">+F91+G91</f>
        <v>91.5</v>
      </c>
      <c r="I91" s="7">
        <f t="shared" si="31"/>
        <v>91.5</v>
      </c>
      <c r="J91" s="19">
        <f>+H91-D91</f>
        <v>3</v>
      </c>
      <c r="K91" s="14">
        <f>+H91/D91-1</f>
        <v>3.3898305084745672E-2</v>
      </c>
      <c r="L91" s="19">
        <f>+I91-D91</f>
        <v>3</v>
      </c>
      <c r="M91" s="14">
        <f>+I91/D91-1</f>
        <v>3.3898305084745672E-2</v>
      </c>
    </row>
    <row r="92" spans="1:13" x14ac:dyDescent="0.25">
      <c r="A92" s="33" t="s">
        <v>84</v>
      </c>
      <c r="B92" s="1">
        <v>2.4</v>
      </c>
      <c r="C92" s="1">
        <v>0</v>
      </c>
      <c r="D92" s="6">
        <f t="shared" si="39"/>
        <v>2.4</v>
      </c>
      <c r="E92" s="6">
        <v>0</v>
      </c>
      <c r="F92" s="1">
        <v>2.4</v>
      </c>
      <c r="G92" s="1">
        <v>0</v>
      </c>
      <c r="H92" s="6">
        <f t="shared" si="40"/>
        <v>2.4</v>
      </c>
      <c r="I92" s="7">
        <f t="shared" si="31"/>
        <v>2.4</v>
      </c>
      <c r="J92" s="19">
        <f>+H92-D92</f>
        <v>0</v>
      </c>
      <c r="K92" s="14">
        <f>+H92/D92-1</f>
        <v>0</v>
      </c>
      <c r="L92" s="19">
        <f>+I92-D92</f>
        <v>0</v>
      </c>
      <c r="M92" s="14">
        <f>+I92/D92-1</f>
        <v>0</v>
      </c>
    </row>
    <row r="93" spans="1:13" x14ac:dyDescent="0.25">
      <c r="B93" s="13"/>
      <c r="C93" s="13"/>
      <c r="D93" s="13"/>
      <c r="E93" s="9"/>
      <c r="F93" s="10"/>
      <c r="G93" s="10"/>
      <c r="H93" s="9"/>
      <c r="I93" s="11"/>
    </row>
    <row r="94" spans="1:13" x14ac:dyDescent="0.25">
      <c r="B94" s="13"/>
      <c r="C94" s="13"/>
      <c r="D94" s="13"/>
      <c r="E94" s="12"/>
      <c r="F94" s="12"/>
      <c r="G94" s="12"/>
      <c r="H94" s="12"/>
      <c r="I94" s="12"/>
    </row>
    <row r="95" spans="1:13" x14ac:dyDescent="0.25">
      <c r="B95" s="13"/>
      <c r="C95" s="13"/>
      <c r="D95" s="13"/>
    </row>
    <row r="96" spans="1:13" x14ac:dyDescent="0.25">
      <c r="B96" s="13"/>
      <c r="C96" s="13"/>
      <c r="D96" s="13"/>
    </row>
    <row r="97" spans="2:9" x14ac:dyDescent="0.25">
      <c r="B97" s="13"/>
      <c r="C97" s="13"/>
      <c r="D97" s="13"/>
      <c r="E97" s="8"/>
      <c r="F97" s="8"/>
      <c r="G97" s="8"/>
      <c r="H97" s="8"/>
      <c r="I97" s="8"/>
    </row>
    <row r="98" spans="2:9" x14ac:dyDescent="0.25">
      <c r="B98" s="13"/>
      <c r="C98" s="13"/>
      <c r="D98" s="13"/>
      <c r="I98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</dc:creator>
  <cp:lastModifiedBy>Mary Laurie</cp:lastModifiedBy>
  <dcterms:created xsi:type="dcterms:W3CDTF">2017-05-03T21:31:14Z</dcterms:created>
  <dcterms:modified xsi:type="dcterms:W3CDTF">2017-05-05T14:33:24Z</dcterms:modified>
</cp:coreProperties>
</file>