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7515" yWindow="1905" windowWidth="19320" windowHeight="13170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" l="1"/>
  <c r="F6" i="1"/>
  <c r="C6" i="1"/>
  <c r="F120" i="1"/>
  <c r="E120" i="1"/>
  <c r="D120" i="1"/>
  <c r="C120" i="1"/>
  <c r="E151" i="1" l="1"/>
  <c r="D151" i="1"/>
  <c r="D148" i="1"/>
  <c r="F18" i="1" l="1"/>
  <c r="F41" i="1"/>
  <c r="F116" i="1"/>
  <c r="F112" i="1"/>
  <c r="F109" i="1"/>
  <c r="F106" i="1"/>
  <c r="F93" i="1"/>
  <c r="F85" i="1"/>
  <c r="F89" i="1"/>
  <c r="F82" i="1"/>
  <c r="F79" i="1"/>
  <c r="F71" i="1"/>
  <c r="F67" i="1"/>
  <c r="F54" i="1"/>
  <c r="F47" i="1"/>
  <c r="F38" i="1"/>
  <c r="F30" i="1"/>
  <c r="F25" i="1"/>
  <c r="F22" i="1"/>
  <c r="F14" i="1"/>
  <c r="E4" i="1"/>
  <c r="F4" i="1"/>
  <c r="G124" i="1" l="1"/>
  <c r="G98" i="1"/>
  <c r="E38" i="1"/>
  <c r="E116" i="1"/>
  <c r="E112" i="1"/>
  <c r="E109" i="1"/>
  <c r="E106" i="1"/>
  <c r="E93" i="1"/>
  <c r="E89" i="1"/>
  <c r="E85" i="1"/>
  <c r="E82" i="1"/>
  <c r="E79" i="1"/>
  <c r="E71" i="1"/>
  <c r="E67" i="1"/>
  <c r="E30" i="1"/>
  <c r="E25" i="1"/>
  <c r="E22" i="1"/>
  <c r="E18" i="1"/>
  <c r="E14" i="1"/>
  <c r="E47" i="1"/>
  <c r="E54" i="1"/>
  <c r="D8" i="1" l="1"/>
  <c r="G118" i="1"/>
  <c r="G117" i="1"/>
  <c r="G114" i="1"/>
  <c r="G113" i="1"/>
  <c r="G111" i="1"/>
  <c r="G110" i="1"/>
  <c r="G108" i="1"/>
  <c r="G107" i="1"/>
  <c r="G95" i="1"/>
  <c r="G94" i="1"/>
  <c r="G91" i="1"/>
  <c r="G90" i="1"/>
  <c r="G87" i="1"/>
  <c r="G86" i="1"/>
  <c r="G84" i="1"/>
  <c r="G83" i="1"/>
  <c r="G81" i="1"/>
  <c r="G80" i="1"/>
  <c r="G73" i="1"/>
  <c r="G72" i="1"/>
  <c r="G69" i="1"/>
  <c r="G68" i="1"/>
  <c r="G56" i="1"/>
  <c r="G55" i="1"/>
  <c r="G49" i="1"/>
  <c r="G48" i="1"/>
  <c r="G40" i="1"/>
  <c r="G39" i="1"/>
  <c r="G32" i="1"/>
  <c r="G31" i="1"/>
  <c r="G27" i="1"/>
  <c r="G26" i="1"/>
  <c r="G24" i="1"/>
  <c r="G23" i="1"/>
  <c r="G165" i="1"/>
  <c r="G164" i="1"/>
  <c r="G160" i="1"/>
  <c r="G159" i="1"/>
  <c r="G155" i="1"/>
  <c r="G153" i="1"/>
  <c r="G152" i="1"/>
  <c r="G149" i="1"/>
  <c r="G143" i="1"/>
  <c r="G142" i="1"/>
  <c r="G140" i="1"/>
  <c r="G139" i="1"/>
  <c r="G138" i="1"/>
  <c r="G137" i="1"/>
  <c r="G136" i="1"/>
  <c r="G135" i="1"/>
  <c r="G133" i="1"/>
  <c r="G129" i="1"/>
  <c r="G127" i="1"/>
  <c r="G126" i="1"/>
  <c r="G125" i="1"/>
  <c r="G128" i="1"/>
  <c r="D116" i="1"/>
  <c r="G116" i="1" s="1"/>
  <c r="G115" i="1"/>
  <c r="D112" i="1"/>
  <c r="D109" i="1"/>
  <c r="D106" i="1"/>
  <c r="G106" i="1" s="1"/>
  <c r="G102" i="1"/>
  <c r="G101" i="1"/>
  <c r="G100" i="1"/>
  <c r="G96" i="1"/>
  <c r="D93" i="1"/>
  <c r="G92" i="1"/>
  <c r="D89" i="1"/>
  <c r="G88" i="1"/>
  <c r="D85" i="1"/>
  <c r="D82" i="1"/>
  <c r="D79" i="1"/>
  <c r="G78" i="1"/>
  <c r="G77" i="1"/>
  <c r="G70" i="1"/>
  <c r="D71" i="1"/>
  <c r="D67" i="1"/>
  <c r="G50" i="1"/>
  <c r="D47" i="1"/>
  <c r="G62" i="1"/>
  <c r="G61" i="1"/>
  <c r="G59" i="1"/>
  <c r="G58" i="1"/>
  <c r="G57" i="1"/>
  <c r="D54" i="1"/>
  <c r="G54" i="1" s="1"/>
  <c r="G53" i="1"/>
  <c r="G41" i="1"/>
  <c r="D38" i="1"/>
  <c r="G35" i="1"/>
  <c r="G34" i="1"/>
  <c r="G33" i="1"/>
  <c r="G29" i="1"/>
  <c r="G28" i="1"/>
  <c r="D25" i="1"/>
  <c r="G25" i="1" s="1"/>
  <c r="D22" i="1"/>
  <c r="G20" i="1"/>
  <c r="G19" i="1"/>
  <c r="D18" i="1"/>
  <c r="G18" i="1" s="1"/>
  <c r="D30" i="1"/>
  <c r="G21" i="1"/>
  <c r="G16" i="1"/>
  <c r="G15" i="1"/>
  <c r="D14" i="1"/>
  <c r="G76" i="1"/>
  <c r="G6" i="1"/>
  <c r="C116" i="1"/>
  <c r="C112" i="1"/>
  <c r="G112" i="1"/>
  <c r="C109" i="1"/>
  <c r="C106" i="1"/>
  <c r="C93" i="1"/>
  <c r="G93" i="1" s="1"/>
  <c r="C89" i="1"/>
  <c r="G89" i="1" s="1"/>
  <c r="C85" i="1"/>
  <c r="G85" i="1" s="1"/>
  <c r="C82" i="1"/>
  <c r="G82" i="1" s="1"/>
  <c r="C79" i="1"/>
  <c r="G79" i="1" s="1"/>
  <c r="C71" i="1"/>
  <c r="G71" i="1" s="1"/>
  <c r="C67" i="1"/>
  <c r="C54" i="1"/>
  <c r="C47" i="1"/>
  <c r="G47" i="1" s="1"/>
  <c r="C38" i="1"/>
  <c r="G38" i="1" s="1"/>
  <c r="C30" i="1"/>
  <c r="G30" i="1" s="1"/>
  <c r="C25" i="1"/>
  <c r="C22" i="1"/>
  <c r="G22" i="1" s="1"/>
  <c r="C18" i="1"/>
  <c r="C14" i="1"/>
  <c r="C151" i="1"/>
  <c r="G151" i="1" s="1"/>
  <c r="C148" i="1"/>
  <c r="G148" i="1"/>
  <c r="G67" i="1" l="1"/>
  <c r="D4" i="1"/>
  <c r="G109" i="1"/>
  <c r="G14" i="1"/>
  <c r="G5" i="1"/>
  <c r="C4" i="1"/>
  <c r="G4" i="1" l="1"/>
</calcChain>
</file>

<file path=xl/sharedStrings.xml><?xml version="1.0" encoding="utf-8"?>
<sst xmlns="http://schemas.openxmlformats.org/spreadsheetml/2006/main" count="171" uniqueCount="112">
  <si>
    <t>STATE DEPARTMENT OPERATIONS</t>
  </si>
  <si>
    <t>Administration of Foreign Affairs</t>
  </si>
  <si>
    <t>Conflict Stabilization Operations</t>
  </si>
  <si>
    <t>Capital Investment Fund</t>
  </si>
  <si>
    <t>State Department Office of the Inspector General</t>
  </si>
  <si>
    <t>Educational and Cultural Exchange Programs</t>
  </si>
  <si>
    <t>Embassy Security, Construction &amp; Maintenance</t>
  </si>
  <si>
    <t>International Organizations</t>
  </si>
  <si>
    <t>Contributions to International Organizations</t>
  </si>
  <si>
    <t>Contributions for International Peacekeeping Activities</t>
  </si>
  <si>
    <t>International Broadcasting Operations</t>
  </si>
  <si>
    <t>Broadcasting Capital Improvements</t>
  </si>
  <si>
    <t>Related Programs</t>
  </si>
  <si>
    <t>Asia Foundation</t>
  </si>
  <si>
    <t>East-West Center</t>
  </si>
  <si>
    <t>National Endowment for Democracy</t>
  </si>
  <si>
    <t>United States Institute for Peace</t>
  </si>
  <si>
    <t>FOREIGN OPERATIONS</t>
  </si>
  <si>
    <t>USAID Capital Investment Fund</t>
  </si>
  <si>
    <t>Bilateral Economic Assistance</t>
  </si>
  <si>
    <t>International Disaster Assistance</t>
  </si>
  <si>
    <t>Complex Crisis Fund</t>
  </si>
  <si>
    <t>Democracy Fund</t>
  </si>
  <si>
    <t>Peace Corps</t>
  </si>
  <si>
    <t>Millennium Challenge Corporation</t>
  </si>
  <si>
    <t>Inter-American Foundation</t>
  </si>
  <si>
    <t>African Development Foundation</t>
  </si>
  <si>
    <t>Treasury Technical Assistance</t>
  </si>
  <si>
    <t>Debt Restructuring</t>
  </si>
  <si>
    <t>International Security Assistance</t>
  </si>
  <si>
    <t>Global Security Contingency Fund</t>
  </si>
  <si>
    <t>Global Environment Facility</t>
  </si>
  <si>
    <t>IDA - Multilateral Debt Relief Initiative</t>
  </si>
  <si>
    <t>Global Agriculture and Food Security Program</t>
  </si>
  <si>
    <t>Inter-American Development Bank</t>
  </si>
  <si>
    <t>Enterprise for the Americas Multilateral Investment Fund</t>
  </si>
  <si>
    <t>Asian Development Bank</t>
  </si>
  <si>
    <t>Asian Development Fund</t>
  </si>
  <si>
    <t>African Development Bank</t>
  </si>
  <si>
    <t>African Development Fund</t>
  </si>
  <si>
    <t>African Development Fund - Mult Debt Relief Initiative</t>
  </si>
  <si>
    <t>International Fund for Agricultureal Development</t>
  </si>
  <si>
    <t>Export and Investment Assistance</t>
  </si>
  <si>
    <t>AGRICULTURE PROGRAMS</t>
  </si>
  <si>
    <t>McGovern-Dole International Food for Education</t>
  </si>
  <si>
    <t>International Trade Commission</t>
  </si>
  <si>
    <t>Foreign Claims Settlement Commission</t>
  </si>
  <si>
    <t xml:space="preserve"> </t>
  </si>
  <si>
    <t>Representation Allowances</t>
  </si>
  <si>
    <t>Emergencies in the Diplomatic &amp; Consular Services</t>
  </si>
  <si>
    <t>Repatriation Loans Program</t>
  </si>
  <si>
    <t>American Institute in Taiwan</t>
  </si>
  <si>
    <t>Diplomatic and Consular Programs</t>
  </si>
  <si>
    <t>Center for Middle Eastern-Western Dialogue</t>
  </si>
  <si>
    <t>Eisenhower Exchange Fellowship Program</t>
  </si>
  <si>
    <t>Administration of Foreign Assistance</t>
  </si>
  <si>
    <t>USAID Office of the Inspector General</t>
  </si>
  <si>
    <t>Global Health Programs - USAID</t>
  </si>
  <si>
    <t>USAID Operating Expenses</t>
  </si>
  <si>
    <t>Development Assistance</t>
  </si>
  <si>
    <t>Transition Initiatives</t>
  </si>
  <si>
    <t>Development Credit Authority</t>
  </si>
  <si>
    <t>Economic Support Fund</t>
  </si>
  <si>
    <t>Migration and Refugee Assistance</t>
  </si>
  <si>
    <t>U.S. Emergency Refugee &amp; Migration Assistance</t>
  </si>
  <si>
    <t>International Narcotics Control &amp; Law Enforcement</t>
  </si>
  <si>
    <t>Nonproliferation, Anti-Terrorism, Demining</t>
  </si>
  <si>
    <t>Peacekeeping Operations</t>
  </si>
  <si>
    <t>International Military Education &amp; Training</t>
  </si>
  <si>
    <t>Foreign Military Financing</t>
  </si>
  <si>
    <t>Multilateral Assistance</t>
  </si>
  <si>
    <t>International Organizations &amp; Programs</t>
  </si>
  <si>
    <t>Clean Technology Fund</t>
  </si>
  <si>
    <t>Strategic Climate Fund</t>
  </si>
  <si>
    <t>World Bank - Int'l Bank for Reconstruction &amp; Development</t>
  </si>
  <si>
    <t>International Development Association</t>
  </si>
  <si>
    <t>Export-Import Bank - Offsetting Collections</t>
  </si>
  <si>
    <t>Overseas Private Investment Corporation - Admin &amp; Program</t>
  </si>
  <si>
    <t>Overseas Private Investment Corporation - Fees</t>
  </si>
  <si>
    <t>Trade and Development Agency</t>
  </si>
  <si>
    <t>Food for Peace Act - Title II</t>
  </si>
  <si>
    <t>RELATED INTERNATIONAL AFFAIRS ACCOUNTS</t>
  </si>
  <si>
    <t>INTERNATIONAL AFFAIRS BUDGET</t>
  </si>
  <si>
    <t>of which Base Appropriations</t>
  </si>
  <si>
    <t>of which OCO</t>
  </si>
  <si>
    <t>FY2014</t>
  </si>
  <si>
    <t>Enacted</t>
  </si>
  <si>
    <t>FY2015</t>
  </si>
  <si>
    <t>Request</t>
  </si>
  <si>
    <t>Change</t>
  </si>
  <si>
    <t>Protection of Foreign Missions &amp; Officials</t>
  </si>
  <si>
    <t>Israeli-Arab Scholarship Program</t>
  </si>
  <si>
    <t>International Chancery Center</t>
  </si>
  <si>
    <t>of which OCO rescission</t>
  </si>
  <si>
    <t>NA</t>
  </si>
  <si>
    <t>Opportunity, Growth, &amp; Security Initiative (non-add)</t>
  </si>
  <si>
    <t>(Dollars in Millions)</t>
  </si>
  <si>
    <t>Opportunity, Growth, &amp; Security Initiative</t>
  </si>
  <si>
    <t>(non-add)</t>
  </si>
  <si>
    <t>Broadcasting Board of Governors</t>
  </si>
  <si>
    <t>of which Base Appropriations (including transfers)</t>
  </si>
  <si>
    <t>Global Health Programs - State Department</t>
  </si>
  <si>
    <t>International Monetary Fund</t>
  </si>
  <si>
    <t>Middle East and North Africa Transition Fund</t>
  </si>
  <si>
    <t>Peacekeeping Response Mechanism</t>
  </si>
  <si>
    <t>Senate</t>
  </si>
  <si>
    <t>House</t>
  </si>
  <si>
    <t>International Monetary Fund rescission</t>
  </si>
  <si>
    <t>Export-Import Bank - Admin &amp; IG</t>
  </si>
  <si>
    <t>Export-Import Bank rescission</t>
  </si>
  <si>
    <t>General Provisions</t>
  </si>
  <si>
    <t>Counterterrorism Partnership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</si>
</sst>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"/>
    <numFmt numFmtId="165" formatCode="0.0%"/>
  </numFmts>
  <fonts count="29">
    <font>
      <sz val="12"/>
      <color rgb="FF272727"/>
      <name val="Myriad Pro"/>
    </font>
    <font>
      <b/>
      <sz val="14"/>
      <name val="Myriad Pro"/>
    </font>
    <font>
      <b/>
      <sz val="15"/>
      <name val="Myriad Pro"/>
    </font>
    <font>
      <sz val="11"/>
      <color theme="0"/>
      <name val="Myriad Pro"/>
    </font>
    <font>
      <b/>
      <sz val="11"/>
      <color theme="0"/>
      <name val="Myriad Pro"/>
    </font>
    <font>
      <sz val="11"/>
      <color theme="1"/>
      <name val="Myriad Pro"/>
    </font>
    <font>
      <b/>
      <sz val="14"/>
      <color theme="3"/>
      <name val="Myriad Pro"/>
    </font>
    <font>
      <b/>
      <sz val="11"/>
      <name val="Myriad Pro"/>
    </font>
    <font>
      <b/>
      <sz val="14"/>
      <color rgb="FFFF0000"/>
      <name val="Myriad Pro"/>
    </font>
    <font>
      <b/>
      <sz val="11"/>
      <color theme="5" tint="-0.249977111117893"/>
      <name val="Myriad Pro"/>
    </font>
    <font>
      <b/>
      <sz val="12"/>
      <color theme="3"/>
      <name val="Myriad Pro"/>
    </font>
    <font>
      <sz val="12"/>
      <name val="Myriad Pro"/>
    </font>
    <font>
      <i/>
      <sz val="12"/>
      <color theme="1"/>
      <name val="Myriad Pro"/>
    </font>
    <font>
      <sz val="12"/>
      <color theme="1"/>
      <name val="Myriad Pro"/>
    </font>
    <font>
      <sz val="11"/>
      <color theme="5" tint="-0.249977111117893"/>
      <name val="Myriad Pro"/>
    </font>
    <font>
      <b/>
      <sz val="11"/>
      <color theme="3"/>
      <name val="Myriad Pro"/>
    </font>
    <font>
      <b/>
      <sz val="12"/>
      <name val="Myriad Pro"/>
    </font>
    <font>
      <i/>
      <sz val="12"/>
      <color rgb="FF272727"/>
      <name val="Myriad Pro"/>
    </font>
    <font>
      <b/>
      <sz val="12"/>
      <color rgb="FF0E4B82"/>
      <name val="Myriad Pro"/>
    </font>
    <font>
      <b/>
      <i/>
      <sz val="15"/>
      <color rgb="FF474847"/>
      <name val="Myriad Pro"/>
    </font>
    <font>
      <b/>
      <sz val="15"/>
      <color rgb="FF474847"/>
      <name val="Myriad Pro"/>
    </font>
    <font>
      <b/>
      <sz val="17"/>
      <color theme="3"/>
      <name val="Myriad Pro"/>
    </font>
    <font>
      <sz val="8"/>
      <name val="Myriad Pro"/>
    </font>
    <font>
      <b/>
      <i/>
      <sz val="13"/>
      <color rgb="FF474847"/>
      <name val="Myriad Pro"/>
    </font>
    <font>
      <b/>
      <sz val="5"/>
      <color theme="3"/>
      <name val="Myriad Pro"/>
    </font>
    <font>
      <sz val="5"/>
      <color theme="1"/>
      <name val="Myriad Pro"/>
    </font>
    <font>
      <b/>
      <sz val="5"/>
      <name val="Myriad Pro"/>
    </font>
    <font>
      <i/>
      <sz val="12"/>
      <name val="Myriad Pro"/>
    </font>
    <font>
      <sz val="11"/>
      <color theme="3"/>
      <name val="Myriad Pro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 applyNumberFormat="0">
      <alignment vertical="center"/>
    </xf>
    <xf numFmtId="0" fontId="17" fillId="0" borderId="0" applyNumberFormat="0" applyFill="0" applyBorder="0">
      <alignment vertical="center"/>
    </xf>
    <xf numFmtId="0" fontId="18" fillId="0" borderId="13" applyNumberFormat="0" applyFill="0" applyBorder="0" applyAlignment="0"/>
    <xf numFmtId="0" fontId="20" fillId="0" borderId="11" applyNumberFormat="0" applyFill="0" applyBorder="0" applyAlignment="0">
      <alignment vertical="center"/>
    </xf>
    <xf numFmtId="0" fontId="21" fillId="0" borderId="1" applyNumberFormat="0" applyFill="0" applyBorder="0" applyAlignment="0">
      <alignment vertical="center"/>
    </xf>
  </cellStyleXfs>
  <cellXfs count="106">
    <xf numFmtId="0" fontId="0" fillId="0" borderId="0" xfId="0">
      <alignment vertical="center"/>
    </xf>
    <xf numFmtId="0" fontId="1" fillId="0" borderId="10" xfId="0" applyFont="1" applyBorder="1">
      <alignment vertical="center"/>
    </xf>
    <xf numFmtId="0" fontId="3" fillId="2" borderId="0" xfId="0" applyFont="1" applyFill="1">
      <alignment vertical="center"/>
    </xf>
    <xf numFmtId="164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164" fontId="5" fillId="0" borderId="2" xfId="0" applyNumberFormat="1" applyFont="1" applyBorder="1">
      <alignment vertical="center"/>
    </xf>
    <xf numFmtId="165" fontId="5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64" fontId="8" fillId="0" borderId="0" xfId="0" applyNumberFormat="1" applyFont="1">
      <alignment vertical="center"/>
    </xf>
    <xf numFmtId="165" fontId="8" fillId="0" borderId="0" xfId="0" applyNumberFormat="1" applyFont="1">
      <alignment vertical="center"/>
    </xf>
    <xf numFmtId="0" fontId="9" fillId="0" borderId="0" xfId="0" applyFont="1">
      <alignment vertical="center"/>
    </xf>
    <xf numFmtId="164" fontId="5" fillId="0" borderId="0" xfId="0" applyNumberFormat="1" applyFont="1">
      <alignment vertical="center"/>
    </xf>
    <xf numFmtId="165" fontId="5" fillId="0" borderId="0" xfId="0" applyNumberFormat="1" applyFont="1">
      <alignment vertical="center"/>
    </xf>
    <xf numFmtId="0" fontId="2" fillId="0" borderId="0" xfId="0" applyFont="1" applyBorder="1" applyAlignment="1"/>
    <xf numFmtId="0" fontId="10" fillId="0" borderId="13" xfId="0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4" xfId="0" applyFont="1" applyBorder="1">
      <alignment vertical="center"/>
    </xf>
    <xf numFmtId="0" fontId="12" fillId="0" borderId="0" xfId="0" applyFont="1" applyBorder="1">
      <alignment vertical="center"/>
    </xf>
    <xf numFmtId="0" fontId="1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4" fillId="0" borderId="13" xfId="0" applyFont="1" applyBorder="1">
      <alignment vertical="center"/>
    </xf>
    <xf numFmtId="0" fontId="14" fillId="0" borderId="0" xfId="0" applyFont="1">
      <alignment vertical="center"/>
    </xf>
    <xf numFmtId="0" fontId="2" fillId="0" borderId="0" xfId="0" applyFont="1" applyFill="1" applyBorder="1" applyAlignment="1">
      <alignment horizontal="left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14" xfId="0" applyFont="1" applyBorder="1">
      <alignment vertical="center"/>
    </xf>
    <xf numFmtId="0" fontId="15" fillId="0" borderId="1" xfId="0" applyFont="1" applyBorder="1">
      <alignment vertical="center"/>
    </xf>
    <xf numFmtId="164" fontId="12" fillId="0" borderId="0" xfId="0" applyNumberFormat="1" applyFont="1" applyBorder="1">
      <alignment vertical="center"/>
    </xf>
    <xf numFmtId="164" fontId="13" fillId="0" borderId="0" xfId="0" applyNumberFormat="1" applyFont="1" applyBorder="1">
      <alignment vertical="center"/>
    </xf>
    <xf numFmtId="165" fontId="13" fillId="0" borderId="0" xfId="0" applyNumberFormat="1" applyFont="1" applyBorder="1">
      <alignment vertical="center"/>
    </xf>
    <xf numFmtId="0" fontId="16" fillId="0" borderId="0" xfId="0" applyFont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7" fillId="0" borderId="0" xfId="1">
      <alignment vertical="center"/>
    </xf>
    <xf numFmtId="0" fontId="17" fillId="0" borderId="6" xfId="1" applyBorder="1">
      <alignment vertical="center"/>
    </xf>
    <xf numFmtId="0" fontId="17" fillId="0" borderId="7" xfId="1" applyBorder="1">
      <alignment vertical="center"/>
    </xf>
    <xf numFmtId="164" fontId="17" fillId="0" borderId="12" xfId="1" applyNumberFormat="1" applyBorder="1">
      <alignment vertical="center"/>
    </xf>
    <xf numFmtId="0" fontId="17" fillId="0" borderId="8" xfId="1" applyBorder="1">
      <alignment vertical="center"/>
    </xf>
    <xf numFmtId="0" fontId="17" fillId="0" borderId="9" xfId="1" applyBorder="1">
      <alignment vertical="center"/>
    </xf>
    <xf numFmtId="164" fontId="17" fillId="0" borderId="14" xfId="1" applyNumberFormat="1" applyBorder="1">
      <alignment vertical="center"/>
    </xf>
    <xf numFmtId="0" fontId="17" fillId="0" borderId="6" xfId="1" applyFill="1" applyBorder="1">
      <alignment vertical="center"/>
    </xf>
    <xf numFmtId="0" fontId="17" fillId="0" borderId="0" xfId="1" applyBorder="1">
      <alignment vertical="center"/>
    </xf>
    <xf numFmtId="0" fontId="17" fillId="0" borderId="8" xfId="1" applyFill="1" applyBorder="1">
      <alignment vertical="center"/>
    </xf>
    <xf numFmtId="0" fontId="17" fillId="0" borderId="2" xfId="1" applyBorder="1">
      <alignment vertical="center"/>
    </xf>
    <xf numFmtId="0" fontId="18" fillId="0" borderId="3" xfId="2" applyBorder="1" applyAlignment="1">
      <alignment horizontal="left"/>
    </xf>
    <xf numFmtId="0" fontId="18" fillId="0" borderId="1" xfId="2" applyBorder="1" applyAlignment="1">
      <alignment horizontal="left"/>
    </xf>
    <xf numFmtId="0" fontId="18" fillId="0" borderId="3" xfId="2" applyFill="1" applyBorder="1" applyAlignment="1">
      <alignment horizontal="left"/>
    </xf>
    <xf numFmtId="0" fontId="18" fillId="0" borderId="13" xfId="2" applyBorder="1" applyAlignment="1">
      <alignment horizontal="left"/>
    </xf>
    <xf numFmtId="0" fontId="18" fillId="0" borderId="14" xfId="2" applyBorder="1" applyAlignment="1">
      <alignment horizontal="left"/>
    </xf>
    <xf numFmtId="3" fontId="18" fillId="0" borderId="1" xfId="2" applyNumberFormat="1" applyFill="1" applyBorder="1" applyAlignment="1">
      <alignment horizontal="left"/>
    </xf>
    <xf numFmtId="164" fontId="18" fillId="0" borderId="1" xfId="2" applyNumberFormat="1" applyBorder="1" applyAlignment="1">
      <alignment vertical="center"/>
    </xf>
    <xf numFmtId="164" fontId="18" fillId="0" borderId="13" xfId="2" applyNumberFormat="1" applyBorder="1" applyAlignment="1">
      <alignment vertical="center"/>
    </xf>
    <xf numFmtId="165" fontId="18" fillId="0" borderId="1" xfId="2" applyNumberFormat="1" applyBorder="1" applyAlignment="1">
      <alignment vertical="center"/>
    </xf>
    <xf numFmtId="165" fontId="18" fillId="0" borderId="13" xfId="2" applyNumberFormat="1" applyBorder="1" applyAlignment="1">
      <alignment vertical="center"/>
    </xf>
    <xf numFmtId="164" fontId="18" fillId="0" borderId="14" xfId="2" applyNumberFormat="1" applyBorder="1" applyAlignment="1">
      <alignment vertical="center"/>
    </xf>
    <xf numFmtId="164" fontId="20" fillId="0" borderId="1" xfId="3" applyNumberFormat="1" applyBorder="1">
      <alignment vertical="center"/>
    </xf>
    <xf numFmtId="165" fontId="20" fillId="0" borderId="1" xfId="3" applyNumberFormat="1" applyBorder="1">
      <alignment vertical="center"/>
    </xf>
    <xf numFmtId="165" fontId="20" fillId="0" borderId="1" xfId="3" applyNumberFormat="1" applyBorder="1" applyAlignment="1">
      <alignment horizontal="right"/>
    </xf>
    <xf numFmtId="0" fontId="19" fillId="0" borderId="11" xfId="3" applyFont="1" applyBorder="1">
      <alignment vertical="center"/>
    </xf>
    <xf numFmtId="0" fontId="21" fillId="0" borderId="1" xfId="0" applyFont="1" applyBorder="1">
      <alignment vertical="center"/>
    </xf>
    <xf numFmtId="164" fontId="21" fillId="0" borderId="1" xfId="0" applyNumberFormat="1" applyFont="1" applyBorder="1">
      <alignment vertical="center"/>
    </xf>
    <xf numFmtId="165" fontId="21" fillId="0" borderId="1" xfId="0" applyNumberFormat="1" applyFont="1" applyBorder="1">
      <alignment vertical="center"/>
    </xf>
    <xf numFmtId="0" fontId="21" fillId="0" borderId="0" xfId="4" applyBorder="1" applyAlignment="1"/>
    <xf numFmtId="0" fontId="23" fillId="0" borderId="0" xfId="3" applyFont="1" applyBorder="1">
      <alignment vertical="center"/>
    </xf>
    <xf numFmtId="0" fontId="24" fillId="0" borderId="0" xfId="4" applyFont="1" applyBorder="1" applyAlignment="1"/>
    <xf numFmtId="0" fontId="25" fillId="0" borderId="0" xfId="0" applyFont="1">
      <alignment vertical="center"/>
    </xf>
    <xf numFmtId="164" fontId="25" fillId="0" borderId="0" xfId="0" applyNumberFormat="1" applyFont="1">
      <alignment vertical="center"/>
    </xf>
    <xf numFmtId="165" fontId="25" fillId="0" borderId="0" xfId="0" applyNumberFormat="1" applyFont="1">
      <alignment vertical="center"/>
    </xf>
    <xf numFmtId="0" fontId="26" fillId="0" borderId="0" xfId="0" applyFont="1" applyBorder="1" applyAlignment="1"/>
    <xf numFmtId="0" fontId="18" fillId="0" borderId="13" xfId="2" applyBorder="1" applyAlignment="1"/>
    <xf numFmtId="165" fontId="17" fillId="0" borderId="14" xfId="1" applyNumberFormat="1" applyBorder="1" applyAlignment="1">
      <alignment horizontal="right" vertical="center"/>
    </xf>
    <xf numFmtId="0" fontId="18" fillId="0" borderId="0" xfId="2" applyBorder="1" applyAlignment="1">
      <alignment horizontal="left"/>
    </xf>
    <xf numFmtId="164" fontId="18" fillId="0" borderId="0" xfId="2" applyNumberFormat="1" applyBorder="1" applyAlignment="1">
      <alignment vertical="center"/>
    </xf>
    <xf numFmtId="165" fontId="18" fillId="0" borderId="1" xfId="2" applyNumberFormat="1" applyBorder="1" applyAlignment="1">
      <alignment horizontal="right" vertical="center"/>
    </xf>
    <xf numFmtId="165" fontId="18" fillId="0" borderId="0" xfId="2" applyNumberFormat="1" applyBorder="1" applyAlignment="1">
      <alignment horizontal="right" vertical="center"/>
    </xf>
    <xf numFmtId="165" fontId="27" fillId="0" borderId="12" xfId="2" applyNumberFormat="1" applyFont="1" applyBorder="1" applyAlignment="1">
      <alignment vertical="center"/>
    </xf>
    <xf numFmtId="165" fontId="27" fillId="0" borderId="14" xfId="2" applyNumberFormat="1" applyFont="1" applyBorder="1" applyAlignment="1">
      <alignment vertical="center"/>
    </xf>
    <xf numFmtId="165" fontId="27" fillId="0" borderId="14" xfId="2" applyNumberFormat="1" applyFont="1" applyBorder="1" applyAlignment="1">
      <alignment horizontal="right" vertical="center"/>
    </xf>
    <xf numFmtId="165" fontId="18" fillId="0" borderId="0" xfId="2" applyNumberFormat="1" applyBorder="1" applyAlignment="1">
      <alignment vertical="center"/>
    </xf>
    <xf numFmtId="164" fontId="11" fillId="0" borderId="0" xfId="2" applyNumberFormat="1" applyFont="1" applyBorder="1" applyAlignment="1">
      <alignment vertical="center"/>
    </xf>
    <xf numFmtId="164" fontId="14" fillId="0" borderId="0" xfId="0" applyNumberFormat="1" applyFont="1">
      <alignment vertical="center"/>
    </xf>
    <xf numFmtId="164" fontId="10" fillId="0" borderId="0" xfId="0" applyNumberFormat="1" applyFont="1">
      <alignment vertical="center"/>
    </xf>
    <xf numFmtId="0" fontId="18" fillId="0" borderId="2" xfId="2" applyBorder="1" applyAlignment="1">
      <alignment horizontal="left"/>
    </xf>
    <xf numFmtId="0" fontId="28" fillId="0" borderId="1" xfId="0" applyFont="1" applyBorder="1">
      <alignment vertical="center"/>
    </xf>
    <xf numFmtId="165" fontId="15" fillId="0" borderId="1" xfId="2" applyNumberFormat="1" applyFont="1" applyBorder="1" applyAlignment="1">
      <alignment vertical="center"/>
    </xf>
    <xf numFmtId="0" fontId="28" fillId="0" borderId="0" xfId="0" applyFont="1">
      <alignment vertical="center"/>
    </xf>
    <xf numFmtId="164" fontId="11" fillId="0" borderId="8" xfId="2" applyNumberFormat="1" applyFont="1" applyBorder="1" applyAlignment="1">
      <alignment vertical="center"/>
    </xf>
    <xf numFmtId="164" fontId="11" fillId="0" borderId="2" xfId="2" applyNumberFormat="1" applyFont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8" fillId="0" borderId="15" xfId="2" applyBorder="1" applyAlignment="1">
      <alignment horizontal="left"/>
    </xf>
    <xf numFmtId="0" fontId="14" fillId="0" borderId="15" xfId="0" applyFont="1" applyBorder="1">
      <alignment vertical="center"/>
    </xf>
    <xf numFmtId="164" fontId="18" fillId="0" borderId="15" xfId="2" applyNumberFormat="1" applyBorder="1" applyAlignment="1">
      <alignment vertical="center"/>
    </xf>
    <xf numFmtId="164" fontId="18" fillId="0" borderId="11" xfId="2" applyNumberFormat="1" applyBorder="1" applyAlignment="1">
      <alignment vertical="center"/>
    </xf>
    <xf numFmtId="164" fontId="18" fillId="0" borderId="6" xfId="2" applyNumberFormat="1" applyBorder="1" applyAlignment="1">
      <alignment vertical="center"/>
    </xf>
    <xf numFmtId="164" fontId="17" fillId="0" borderId="6" xfId="1" applyNumberFormat="1" applyBorder="1">
      <alignment vertical="center"/>
    </xf>
    <xf numFmtId="164" fontId="17" fillId="0" borderId="0" xfId="1" applyNumberFormat="1" applyBorder="1">
      <alignment vertical="center"/>
    </xf>
    <xf numFmtId="164" fontId="21" fillId="0" borderId="0" xfId="0" applyNumberFormat="1" applyFont="1" applyBorder="1">
      <alignment vertical="center"/>
    </xf>
    <xf numFmtId="0" fontId="18" fillId="0" borderId="11" xfId="2" applyBorder="1" applyAlignment="1">
      <alignment horizontal="left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>
      <alignment vertical="center"/>
    </xf>
  </cellXfs>
  <cellStyles count="5">
    <cellStyle name="Normal" xfId="0" builtinId="0" customBuiltin="1"/>
    <cellStyle name="of which" xfId="1"/>
    <cellStyle name="Small Headline" xfId="2"/>
    <cellStyle name="Subtitle" xfId="3"/>
    <cellStyle name="Title Row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65"/>
  <sheetViews>
    <sheetView tabSelected="1" zoomScaleNormal="100" zoomScalePageLayoutView="130" workbookViewId="0">
      <pane ySplit="1" topLeftCell="A2" activePane="bottomLeft" state="frozen"/>
      <selection pane="bottomLeft" activeCell="F6" sqref="F6"/>
    </sheetView>
  </sheetViews>
  <sheetFormatPr defaultColWidth="8.77734375" defaultRowHeight="14.25"/>
  <cols>
    <col min="1" max="1" width="5.33203125" style="5" customWidth="1"/>
    <col min="2" max="2" width="49" style="5" customWidth="1"/>
    <col min="3" max="3" width="14.6640625" style="15" customWidth="1"/>
    <col min="4" max="4" width="15.33203125" style="15" customWidth="1"/>
    <col min="5" max="5" width="13" style="15" customWidth="1"/>
    <col min="6" max="6" width="15.33203125" style="15" customWidth="1"/>
    <col min="7" max="7" width="12.44140625" style="16" hidden="1" customWidth="1"/>
    <col min="8" max="16384" width="8.77734375" style="5"/>
  </cols>
  <sheetData>
    <row r="1" spans="1:7" ht="15.95" customHeight="1">
      <c r="A1" s="2"/>
      <c r="B1" s="2"/>
      <c r="C1" s="3" t="s">
        <v>85</v>
      </c>
      <c r="D1" s="3" t="s">
        <v>87</v>
      </c>
      <c r="E1" s="3" t="s">
        <v>87</v>
      </c>
      <c r="F1" s="3" t="s">
        <v>87</v>
      </c>
      <c r="G1" s="4"/>
    </row>
    <row r="2" spans="1:7" ht="15">
      <c r="A2" s="2"/>
      <c r="B2" s="2" t="s">
        <v>96</v>
      </c>
      <c r="C2" s="3" t="s">
        <v>86</v>
      </c>
      <c r="D2" s="3" t="s">
        <v>88</v>
      </c>
      <c r="E2" s="3" t="s">
        <v>106</v>
      </c>
      <c r="F2" s="3" t="s">
        <v>105</v>
      </c>
      <c r="G2" s="4" t="s">
        <v>89</v>
      </c>
    </row>
    <row r="3" spans="1:7">
      <c r="A3" s="6"/>
      <c r="B3" s="6"/>
      <c r="C3" s="7"/>
      <c r="D3" s="7"/>
      <c r="E3" s="7"/>
      <c r="F3" s="7"/>
      <c r="G3" s="8"/>
    </row>
    <row r="4" spans="1:7" s="9" customFormat="1" ht="21.75">
      <c r="A4" s="65" t="s">
        <v>82</v>
      </c>
      <c r="B4" s="65"/>
      <c r="C4" s="66">
        <f>SUM(C5:C6)</f>
        <v>50599</v>
      </c>
      <c r="D4" s="66">
        <f>SUM(D5:D6)</f>
        <v>51466.5</v>
      </c>
      <c r="E4" s="66">
        <f>SUM(E5:E6)</f>
        <v>49911.4</v>
      </c>
      <c r="F4" s="66">
        <f>SUM(F5:F6)</f>
        <v>49886</v>
      </c>
      <c r="G4" s="67">
        <f>+(D4-C4)/C4</f>
        <v>1.714460760094073E-2</v>
      </c>
    </row>
    <row r="5" spans="1:7" s="10" customFormat="1" ht="19.5">
      <c r="A5" s="1"/>
      <c r="B5" s="64" t="s">
        <v>83</v>
      </c>
      <c r="C5" s="61">
        <v>44079</v>
      </c>
      <c r="D5" s="61">
        <v>44201</v>
      </c>
      <c r="E5" s="61">
        <v>43999</v>
      </c>
      <c r="F5" s="61">
        <v>41261</v>
      </c>
      <c r="G5" s="62">
        <f t="shared" ref="G5:G6" si="0">+(D5-C5)/C5</f>
        <v>2.7677578892443115E-3</v>
      </c>
    </row>
    <row r="6" spans="1:7" s="10" customFormat="1" ht="19.5">
      <c r="A6" s="1"/>
      <c r="B6" s="64" t="s">
        <v>84</v>
      </c>
      <c r="C6" s="61">
        <f>+C16+C17+C20+C24+C27+C32+C40+C44+C49+C56+C69+C73+C81+C84+C87+C91+C95+C108+C111+C114+C118+C122</f>
        <v>6520</v>
      </c>
      <c r="D6" s="61">
        <f>+D16+D17+D20+D24+D27+D32+D40+D43+D44+D49+D56+D69+D73+D81+D84+D87+D91+D95+D108+D111+D114+D118+D122+D132</f>
        <v>7265.5</v>
      </c>
      <c r="E6" s="61">
        <v>5912.4</v>
      </c>
      <c r="F6" s="61">
        <f>+F16+F17+F20+F24+F27+F32+F40+F43+F44+F49+F56+F69+F73+F81+F84+F87+F91+F95+F108+F111+F114+F118+F122+F132</f>
        <v>8625</v>
      </c>
      <c r="G6" s="62">
        <f t="shared" si="0"/>
        <v>0.11434049079754602</v>
      </c>
    </row>
    <row r="7" spans="1:7" s="10" customFormat="1" ht="19.5">
      <c r="A7" s="1"/>
      <c r="B7" s="64"/>
      <c r="C7" s="61"/>
      <c r="D7" s="61"/>
      <c r="E7" s="61"/>
      <c r="F7" s="61"/>
      <c r="G7" s="63"/>
    </row>
    <row r="8" spans="1:7" s="10" customFormat="1" ht="19.5">
      <c r="A8" s="1" t="s">
        <v>47</v>
      </c>
      <c r="B8" s="64" t="s">
        <v>97</v>
      </c>
      <c r="C8" s="61">
        <v>0</v>
      </c>
      <c r="D8" s="61">
        <f>350+300+80</f>
        <v>730</v>
      </c>
      <c r="E8" s="61">
        <v>0</v>
      </c>
      <c r="F8" s="61">
        <v>0</v>
      </c>
      <c r="G8" s="63" t="s">
        <v>94</v>
      </c>
    </row>
    <row r="9" spans="1:7" s="14" customFormat="1" ht="18">
      <c r="A9" s="11"/>
      <c r="B9" s="69" t="s">
        <v>98</v>
      </c>
      <c r="C9" s="12"/>
      <c r="D9" s="12"/>
      <c r="E9" s="12"/>
      <c r="F9" s="12"/>
      <c r="G9" s="13"/>
    </row>
    <row r="11" spans="1:7" ht="21.75">
      <c r="A11" s="68" t="s">
        <v>0</v>
      </c>
    </row>
    <row r="12" spans="1:7" s="71" customFormat="1" ht="8.25">
      <c r="A12" s="70"/>
      <c r="C12" s="72"/>
      <c r="D12" s="72"/>
      <c r="E12" s="72"/>
      <c r="F12" s="72"/>
      <c r="G12" s="73"/>
    </row>
    <row r="13" spans="1:7" ht="19.5">
      <c r="A13" s="17" t="s">
        <v>1</v>
      </c>
      <c r="C13" s="15" t="s">
        <v>47</v>
      </c>
    </row>
    <row r="14" spans="1:7" s="19" customFormat="1" ht="15.75">
      <c r="A14" s="75" t="s">
        <v>52</v>
      </c>
      <c r="B14" s="18"/>
      <c r="C14" s="57">
        <f>+C15+C16+C17</f>
        <v>7469.4999999999991</v>
      </c>
      <c r="D14" s="57">
        <f>+D15+D16+D17</f>
        <v>8336.4</v>
      </c>
      <c r="E14" s="57">
        <f>+E15+E16+E17</f>
        <v>8249</v>
      </c>
      <c r="F14" s="57">
        <f>+F15+F16+F17</f>
        <v>7812</v>
      </c>
      <c r="G14" s="59">
        <f>+(D14-C14)/C14</f>
        <v>0.11605863846308329</v>
      </c>
    </row>
    <row r="15" spans="1:7" s="39" customFormat="1" ht="12.95" customHeight="1">
      <c r="A15" s="40"/>
      <c r="B15" s="41" t="s">
        <v>100</v>
      </c>
      <c r="C15" s="42">
        <v>6505.7</v>
      </c>
      <c r="D15" s="42">
        <v>6783</v>
      </c>
      <c r="E15" s="42">
        <v>6740.2</v>
      </c>
      <c r="F15" s="42">
        <v>6461.2</v>
      </c>
      <c r="G15" s="81">
        <f t="shared" ref="G15:G20" si="1">+(D15-C15)/C15</f>
        <v>4.2624160351691621E-2</v>
      </c>
    </row>
    <row r="16" spans="1:7" s="39" customFormat="1" ht="12.95" customHeight="1">
      <c r="A16" s="40"/>
      <c r="B16" s="41" t="s">
        <v>84</v>
      </c>
      <c r="C16" s="42">
        <v>1391.1</v>
      </c>
      <c r="D16" s="42">
        <v>1553.4</v>
      </c>
      <c r="E16" s="42">
        <v>1508.8</v>
      </c>
      <c r="F16" s="42">
        <v>1350.8</v>
      </c>
      <c r="G16" s="81">
        <f t="shared" si="1"/>
        <v>0.11667026094457637</v>
      </c>
    </row>
    <row r="17" spans="1:7" s="39" customFormat="1" ht="12.95" customHeight="1">
      <c r="A17" s="43"/>
      <c r="B17" s="44" t="s">
        <v>93</v>
      </c>
      <c r="C17" s="45">
        <v>-427.3</v>
      </c>
      <c r="D17" s="45">
        <v>0</v>
      </c>
      <c r="E17" s="45">
        <v>0</v>
      </c>
      <c r="F17" s="45">
        <v>0</v>
      </c>
      <c r="G17" s="83" t="s">
        <v>94</v>
      </c>
    </row>
    <row r="18" spans="1:7" s="19" customFormat="1" ht="15.75">
      <c r="A18" s="50" t="s">
        <v>2</v>
      </c>
      <c r="B18" s="21"/>
      <c r="C18" s="57">
        <f>+C19+C20</f>
        <v>8.5</v>
      </c>
      <c r="D18" s="57">
        <f>+D19+D20</f>
        <v>0</v>
      </c>
      <c r="E18" s="57">
        <f>+E19+E20</f>
        <v>0</v>
      </c>
      <c r="F18" s="57">
        <f>+F19+F20</f>
        <v>15</v>
      </c>
      <c r="G18" s="59">
        <f>+(D18-C18)/C18</f>
        <v>-1</v>
      </c>
    </row>
    <row r="19" spans="1:7" s="39" customFormat="1" ht="12.95" customHeight="1">
      <c r="A19" s="40"/>
      <c r="B19" s="41" t="s">
        <v>83</v>
      </c>
      <c r="C19" s="42">
        <v>0</v>
      </c>
      <c r="D19" s="42">
        <v>0</v>
      </c>
      <c r="E19" s="42">
        <v>0</v>
      </c>
      <c r="F19" s="42">
        <v>0</v>
      </c>
      <c r="G19" s="81" t="e">
        <f t="shared" si="1"/>
        <v>#DIV/0!</v>
      </c>
    </row>
    <row r="20" spans="1:7" s="39" customFormat="1" ht="12.95" customHeight="1">
      <c r="A20" s="43"/>
      <c r="B20" s="44" t="s">
        <v>84</v>
      </c>
      <c r="C20" s="45">
        <v>8.5</v>
      </c>
      <c r="D20" s="45">
        <v>0</v>
      </c>
      <c r="E20" s="45">
        <v>0</v>
      </c>
      <c r="F20" s="45">
        <v>15</v>
      </c>
      <c r="G20" s="82">
        <f t="shared" si="1"/>
        <v>-1</v>
      </c>
    </row>
    <row r="21" spans="1:7" s="19" customFormat="1" ht="15.75">
      <c r="A21" s="51" t="s">
        <v>3</v>
      </c>
      <c r="B21" s="22"/>
      <c r="C21" s="56">
        <v>76.900000000000006</v>
      </c>
      <c r="D21" s="56">
        <v>56.4</v>
      </c>
      <c r="E21" s="56">
        <v>56.4</v>
      </c>
      <c r="F21" s="56">
        <v>56.4</v>
      </c>
      <c r="G21" s="58">
        <f>+(D21-C21)/C21</f>
        <v>-0.26657997399219774</v>
      </c>
    </row>
    <row r="22" spans="1:7" s="19" customFormat="1" ht="15.75">
      <c r="A22" s="52" t="s">
        <v>4</v>
      </c>
      <c r="B22" s="23"/>
      <c r="C22" s="57">
        <f>+C23+C24</f>
        <v>119.10000000000001</v>
      </c>
      <c r="D22" s="57">
        <f>+D23+D24</f>
        <v>130.30000000000001</v>
      </c>
      <c r="E22" s="57">
        <f>+E23+E24</f>
        <v>130.30000000000001</v>
      </c>
      <c r="F22" s="57">
        <f>+F23+F24</f>
        <v>130.30000000000001</v>
      </c>
      <c r="G22" s="59">
        <f>+(D22-C22)/C22</f>
        <v>9.4038623005877425E-2</v>
      </c>
    </row>
    <row r="23" spans="1:7" s="39" customFormat="1" ht="12.95" customHeight="1">
      <c r="A23" s="46"/>
      <c r="B23" s="47" t="s">
        <v>83</v>
      </c>
      <c r="C23" s="42">
        <v>69.400000000000006</v>
      </c>
      <c r="D23" s="42">
        <v>73.400000000000006</v>
      </c>
      <c r="E23" s="42">
        <v>73.400000000000006</v>
      </c>
      <c r="F23" s="42">
        <v>73.400000000000006</v>
      </c>
      <c r="G23" s="81">
        <f t="shared" ref="G23:G24" si="2">+(D23-C23)/C23</f>
        <v>5.7636887608069162E-2</v>
      </c>
    </row>
    <row r="24" spans="1:7" s="39" customFormat="1" ht="12.95" customHeight="1">
      <c r="A24" s="48"/>
      <c r="B24" s="49" t="s">
        <v>84</v>
      </c>
      <c r="C24" s="45">
        <v>49.7</v>
      </c>
      <c r="D24" s="45">
        <v>56.9</v>
      </c>
      <c r="E24" s="45">
        <v>56.9</v>
      </c>
      <c r="F24" s="45">
        <v>56.9</v>
      </c>
      <c r="G24" s="82">
        <f t="shared" si="2"/>
        <v>0.1448692152917504</v>
      </c>
    </row>
    <row r="25" spans="1:7" s="19" customFormat="1" ht="15.75">
      <c r="A25" s="53" t="s">
        <v>5</v>
      </c>
      <c r="B25" s="18"/>
      <c r="C25" s="57">
        <f>+C26+C27</f>
        <v>568.6</v>
      </c>
      <c r="D25" s="57">
        <f>+D26+D27</f>
        <v>577.9</v>
      </c>
      <c r="E25" s="57">
        <f>+E26+E27</f>
        <v>568.6</v>
      </c>
      <c r="F25" s="57">
        <f>+F26+F27</f>
        <v>590.79999999999995</v>
      </c>
      <c r="G25" s="59">
        <f>+(D25-C25)/C25</f>
        <v>1.6355962011959116E-2</v>
      </c>
    </row>
    <row r="26" spans="1:7" s="39" customFormat="1" ht="12.95" customHeight="1">
      <c r="A26" s="40"/>
      <c r="B26" s="41" t="s">
        <v>83</v>
      </c>
      <c r="C26" s="42">
        <v>560</v>
      </c>
      <c r="D26" s="42">
        <v>577.9</v>
      </c>
      <c r="E26" s="42">
        <v>568.6</v>
      </c>
      <c r="F26" s="42">
        <v>590.79999999999995</v>
      </c>
      <c r="G26" s="81">
        <f t="shared" ref="G26:G27" si="3">+(D26-C26)/C26</f>
        <v>3.1964285714285674E-2</v>
      </c>
    </row>
    <row r="27" spans="1:7" s="39" customFormat="1" ht="12.95" customHeight="1">
      <c r="A27" s="43"/>
      <c r="B27" s="44" t="s">
        <v>84</v>
      </c>
      <c r="C27" s="45">
        <v>8.6</v>
      </c>
      <c r="D27" s="45">
        <v>0</v>
      </c>
      <c r="E27" s="45">
        <v>0</v>
      </c>
      <c r="F27" s="45">
        <v>0</v>
      </c>
      <c r="G27" s="82">
        <f t="shared" si="3"/>
        <v>-1</v>
      </c>
    </row>
    <row r="28" spans="1:7" s="19" customFormat="1" ht="15.75">
      <c r="A28" s="51" t="s">
        <v>48</v>
      </c>
      <c r="B28" s="22"/>
      <c r="C28" s="56">
        <v>7.3</v>
      </c>
      <c r="D28" s="56">
        <v>7.7</v>
      </c>
      <c r="E28" s="56">
        <v>7.7</v>
      </c>
      <c r="F28" s="56">
        <v>8</v>
      </c>
      <c r="G28" s="58">
        <f t="shared" ref="G28:G29" si="4">+(D28-C28)/C28</f>
        <v>5.4794520547945258E-2</v>
      </c>
    </row>
    <row r="29" spans="1:7" s="19" customFormat="1" ht="15.75">
      <c r="A29" s="51" t="s">
        <v>90</v>
      </c>
      <c r="B29" s="22"/>
      <c r="C29" s="56">
        <v>28.2</v>
      </c>
      <c r="D29" s="56">
        <v>30</v>
      </c>
      <c r="E29" s="56">
        <v>30</v>
      </c>
      <c r="F29" s="56">
        <v>30</v>
      </c>
      <c r="G29" s="58">
        <f t="shared" si="4"/>
        <v>6.3829787234042576E-2</v>
      </c>
    </row>
    <row r="30" spans="1:7" s="19" customFormat="1" ht="15.75">
      <c r="A30" s="53" t="s">
        <v>6</v>
      </c>
      <c r="B30" s="18"/>
      <c r="C30" s="57">
        <f>+C31+C32</f>
        <v>2674.4</v>
      </c>
      <c r="D30" s="57">
        <f>+D31+D32</f>
        <v>2277.7000000000003</v>
      </c>
      <c r="E30" s="57">
        <f>+E31+E32</f>
        <v>2324.1000000000004</v>
      </c>
      <c r="F30" s="57">
        <f>+F31+F32</f>
        <v>2277.7000000000003</v>
      </c>
      <c r="G30" s="59">
        <f>+(D30-C30)/C30</f>
        <v>-0.14833233622494757</v>
      </c>
    </row>
    <row r="31" spans="1:7" s="39" customFormat="1" ht="12.95" customHeight="1">
      <c r="A31" s="40"/>
      <c r="B31" s="41" t="s">
        <v>83</v>
      </c>
      <c r="C31" s="42">
        <v>2399.4</v>
      </c>
      <c r="D31" s="42">
        <v>2016.9</v>
      </c>
      <c r="E31" s="42">
        <v>2063.3000000000002</v>
      </c>
      <c r="F31" s="42">
        <v>2016.9</v>
      </c>
      <c r="G31" s="81">
        <f t="shared" ref="G31:G32" si="5">+(D31-C31)/C31</f>
        <v>-0.15941485371342834</v>
      </c>
    </row>
    <row r="32" spans="1:7" s="39" customFormat="1" ht="12.95" customHeight="1">
      <c r="A32" s="43"/>
      <c r="B32" s="44" t="s">
        <v>84</v>
      </c>
      <c r="C32" s="45">
        <v>275</v>
      </c>
      <c r="D32" s="45">
        <v>260.8</v>
      </c>
      <c r="E32" s="45">
        <v>260.8</v>
      </c>
      <c r="F32" s="45">
        <v>260.8</v>
      </c>
      <c r="G32" s="82">
        <f t="shared" si="5"/>
        <v>-5.1636363636363598E-2</v>
      </c>
    </row>
    <row r="33" spans="1:8" s="19" customFormat="1" ht="15.75">
      <c r="A33" s="51" t="s">
        <v>49</v>
      </c>
      <c r="B33" s="22"/>
      <c r="C33" s="56">
        <v>9.1999999999999993</v>
      </c>
      <c r="D33" s="56">
        <v>7.9</v>
      </c>
      <c r="E33" s="56">
        <v>7.9</v>
      </c>
      <c r="F33" s="56">
        <v>7.9</v>
      </c>
      <c r="G33" s="58">
        <f t="shared" ref="G33:G35" si="6">+(D33-C33)/C33</f>
        <v>-0.14130434782608686</v>
      </c>
    </row>
    <row r="34" spans="1:8" s="19" customFormat="1" ht="15.75">
      <c r="A34" s="51" t="s">
        <v>50</v>
      </c>
      <c r="B34" s="22"/>
      <c r="C34" s="56">
        <v>1.5</v>
      </c>
      <c r="D34" s="56">
        <v>1.3</v>
      </c>
      <c r="E34" s="56">
        <v>1.3</v>
      </c>
      <c r="F34" s="56">
        <v>1.3</v>
      </c>
      <c r="G34" s="58">
        <f t="shared" si="6"/>
        <v>-0.1333333333333333</v>
      </c>
    </row>
    <row r="35" spans="1:8" s="19" customFormat="1" ht="15.75">
      <c r="A35" s="51" t="s">
        <v>51</v>
      </c>
      <c r="B35" s="22"/>
      <c r="C35" s="56">
        <v>31.2</v>
      </c>
      <c r="D35" s="56">
        <v>30</v>
      </c>
      <c r="E35" s="56">
        <v>30</v>
      </c>
      <c r="F35" s="56">
        <v>30</v>
      </c>
      <c r="G35" s="58">
        <f t="shared" si="6"/>
        <v>-3.8461538461538443E-2</v>
      </c>
    </row>
    <row r="36" spans="1:8" ht="15">
      <c r="A36" s="25" t="s">
        <v>47</v>
      </c>
    </row>
    <row r="37" spans="1:8" ht="19.5">
      <c r="A37" s="26" t="s">
        <v>7</v>
      </c>
    </row>
    <row r="38" spans="1:8" s="28" customFormat="1" ht="15.75">
      <c r="A38" s="53" t="s">
        <v>8</v>
      </c>
      <c r="B38" s="27"/>
      <c r="C38" s="57">
        <f>+C39+C40</f>
        <v>1340.2</v>
      </c>
      <c r="D38" s="57">
        <f>+D39+D40</f>
        <v>1517.3</v>
      </c>
      <c r="E38" s="57">
        <f>+E39+E40</f>
        <v>1340.2</v>
      </c>
      <c r="F38" s="57">
        <f>+F39+F40</f>
        <v>1514.9</v>
      </c>
      <c r="G38" s="59">
        <f>+(D38-C38)/C38</f>
        <v>0.13214445605133554</v>
      </c>
      <c r="H38" s="86"/>
    </row>
    <row r="39" spans="1:8" s="39" customFormat="1" ht="12.95" customHeight="1">
      <c r="A39" s="40"/>
      <c r="B39" s="41" t="s">
        <v>83</v>
      </c>
      <c r="C39" s="42">
        <v>1265.8</v>
      </c>
      <c r="D39" s="42">
        <v>1517.3</v>
      </c>
      <c r="E39" s="42">
        <v>1340.2</v>
      </c>
      <c r="F39" s="42">
        <v>1440.5</v>
      </c>
      <c r="G39" s="81">
        <f t="shared" ref="G39:G40" si="7">+(D39-C39)/C39</f>
        <v>0.19868857639437509</v>
      </c>
    </row>
    <row r="40" spans="1:8" s="39" customFormat="1" ht="12.95" customHeight="1">
      <c r="A40" s="43"/>
      <c r="B40" s="44" t="s">
        <v>84</v>
      </c>
      <c r="C40" s="45">
        <v>74.400000000000006</v>
      </c>
      <c r="D40" s="45">
        <v>0</v>
      </c>
      <c r="E40" s="45">
        <v>0</v>
      </c>
      <c r="F40" s="45">
        <v>74.400000000000006</v>
      </c>
      <c r="G40" s="82">
        <f t="shared" si="7"/>
        <v>-1</v>
      </c>
    </row>
    <row r="41" spans="1:8" s="28" customFormat="1" ht="15.75">
      <c r="A41" s="53" t="s">
        <v>9</v>
      </c>
      <c r="B41" s="27"/>
      <c r="C41" s="57">
        <v>1765.5</v>
      </c>
      <c r="D41" s="57">
        <v>2518.6</v>
      </c>
      <c r="E41" s="57">
        <v>1765.5</v>
      </c>
      <c r="F41" s="57">
        <f>+F42+F43</f>
        <v>2518.6</v>
      </c>
      <c r="G41" s="58">
        <f t="shared" ref="G41" si="8">+(D41-C41)/C41</f>
        <v>0.42656471254602091</v>
      </c>
      <c r="H41" s="86"/>
    </row>
    <row r="42" spans="1:8" s="28" customFormat="1" ht="15.75">
      <c r="A42" s="77"/>
      <c r="B42" s="41" t="s">
        <v>83</v>
      </c>
      <c r="C42" s="85">
        <v>1765.5</v>
      </c>
      <c r="D42" s="85">
        <v>2518.6</v>
      </c>
      <c r="E42" s="85">
        <v>1765.5</v>
      </c>
      <c r="F42" s="42">
        <v>1962.6</v>
      </c>
      <c r="G42" s="84"/>
    </row>
    <row r="43" spans="1:8" s="28" customFormat="1" ht="15.75">
      <c r="A43" s="88"/>
      <c r="B43" s="44" t="s">
        <v>84</v>
      </c>
      <c r="C43" s="92">
        <v>0</v>
      </c>
      <c r="D43" s="93">
        <v>0</v>
      </c>
      <c r="E43" s="94">
        <v>0</v>
      </c>
      <c r="F43" s="45">
        <v>556</v>
      </c>
      <c r="G43" s="84"/>
    </row>
    <row r="44" spans="1:8" s="28" customFormat="1" ht="15.75">
      <c r="A44" s="95" t="s">
        <v>104</v>
      </c>
      <c r="B44" s="96"/>
      <c r="C44" s="97">
        <v>0</v>
      </c>
      <c r="D44" s="97">
        <v>428</v>
      </c>
      <c r="E44" s="97">
        <v>0</v>
      </c>
      <c r="F44" s="98">
        <v>0</v>
      </c>
      <c r="G44" s="80" t="s">
        <v>94</v>
      </c>
    </row>
    <row r="45" spans="1:8" ht="15">
      <c r="A45" s="25"/>
    </row>
    <row r="46" spans="1:8" ht="19.5">
      <c r="A46" s="29" t="s">
        <v>99</v>
      </c>
    </row>
    <row r="47" spans="1:8" s="31" customFormat="1" ht="15.75">
      <c r="A47" s="53" t="s">
        <v>10</v>
      </c>
      <c r="B47" s="30"/>
      <c r="C47" s="57">
        <f>+C48+C49</f>
        <v>725.5</v>
      </c>
      <c r="D47" s="57">
        <f>+D48+D49</f>
        <v>716.5</v>
      </c>
      <c r="E47" s="57">
        <f>+E48+E49</f>
        <v>738.7</v>
      </c>
      <c r="F47" s="57">
        <f>+F48+F49</f>
        <v>716.5</v>
      </c>
      <c r="G47" s="59">
        <f>+(D47-C47)/C47</f>
        <v>-1.2405237767057202E-2</v>
      </c>
    </row>
    <row r="48" spans="1:8" s="39" customFormat="1" ht="12.95" customHeight="1">
      <c r="A48" s="40"/>
      <c r="B48" s="41" t="s">
        <v>83</v>
      </c>
      <c r="C48" s="42">
        <v>721.1</v>
      </c>
      <c r="D48" s="42">
        <v>716.5</v>
      </c>
      <c r="E48" s="42">
        <v>738.7</v>
      </c>
      <c r="F48" s="42">
        <v>716.5</v>
      </c>
      <c r="G48" s="81">
        <f t="shared" ref="G48:G49" si="9">+(D48-C48)/C48</f>
        <v>-6.3791429760089065E-3</v>
      </c>
    </row>
    <row r="49" spans="1:7" s="39" customFormat="1" ht="12.95" customHeight="1">
      <c r="A49" s="43"/>
      <c r="B49" s="44" t="s">
        <v>84</v>
      </c>
      <c r="C49" s="45">
        <v>4.4000000000000004</v>
      </c>
      <c r="D49" s="45">
        <v>0</v>
      </c>
      <c r="E49" s="45">
        <v>0</v>
      </c>
      <c r="F49" s="45">
        <v>0</v>
      </c>
      <c r="G49" s="82">
        <f t="shared" si="9"/>
        <v>-1</v>
      </c>
    </row>
    <row r="50" spans="1:7" s="31" customFormat="1" ht="15.75">
      <c r="A50" s="54" t="s">
        <v>11</v>
      </c>
      <c r="B50" s="32"/>
      <c r="C50" s="60">
        <v>8</v>
      </c>
      <c r="D50" s="60">
        <v>4.8</v>
      </c>
      <c r="E50" s="60">
        <v>4.8</v>
      </c>
      <c r="F50" s="60">
        <v>4.8</v>
      </c>
      <c r="G50" s="58">
        <f t="shared" ref="G50" si="10">+(D50-C50)/C50</f>
        <v>-0.4</v>
      </c>
    </row>
    <row r="51" spans="1:7" ht="15">
      <c r="A51" s="25"/>
    </row>
    <row r="52" spans="1:7" ht="19.5">
      <c r="A52" s="26" t="s">
        <v>12</v>
      </c>
    </row>
    <row r="53" spans="1:7" s="31" customFormat="1" ht="15.75">
      <c r="A53" s="51" t="s">
        <v>13</v>
      </c>
      <c r="B53" s="33"/>
      <c r="C53" s="56">
        <v>17</v>
      </c>
      <c r="D53" s="56">
        <v>12</v>
      </c>
      <c r="E53" s="56">
        <v>17</v>
      </c>
      <c r="F53" s="56">
        <v>17</v>
      </c>
      <c r="G53" s="58">
        <f>+(D53-C53)/C53</f>
        <v>-0.29411764705882354</v>
      </c>
    </row>
    <row r="54" spans="1:7" s="31" customFormat="1" ht="15.75">
      <c r="A54" s="53" t="s">
        <v>16</v>
      </c>
      <c r="B54" s="30"/>
      <c r="C54" s="57">
        <f>+C55+C56</f>
        <v>37</v>
      </c>
      <c r="D54" s="57">
        <f>+D55+D56</f>
        <v>35.299999999999997</v>
      </c>
      <c r="E54" s="57">
        <f>+E55+E56</f>
        <v>35.299999999999997</v>
      </c>
      <c r="F54" s="57">
        <f>+F55+F56</f>
        <v>37</v>
      </c>
      <c r="G54" s="59">
        <f>+(D54-C54)/C54</f>
        <v>-4.5945945945946025E-2</v>
      </c>
    </row>
    <row r="55" spans="1:7" s="39" customFormat="1" ht="12.95" customHeight="1">
      <c r="A55" s="40"/>
      <c r="B55" s="41" t="s">
        <v>83</v>
      </c>
      <c r="C55" s="42">
        <v>31</v>
      </c>
      <c r="D55" s="42">
        <v>35.299999999999997</v>
      </c>
      <c r="E55" s="42">
        <v>35.299999999999997</v>
      </c>
      <c r="F55" s="42">
        <v>37</v>
      </c>
      <c r="G55" s="81">
        <f t="shared" ref="G55:G56" si="11">+(D55-C55)/C55</f>
        <v>0.13870967741935475</v>
      </c>
    </row>
    <row r="56" spans="1:7" s="39" customFormat="1" ht="12.95" customHeight="1">
      <c r="A56" s="43"/>
      <c r="B56" s="44" t="s">
        <v>84</v>
      </c>
      <c r="C56" s="45">
        <v>6</v>
      </c>
      <c r="D56" s="45">
        <v>0</v>
      </c>
      <c r="E56" s="45">
        <v>0</v>
      </c>
      <c r="F56" s="45">
        <v>0</v>
      </c>
      <c r="G56" s="82">
        <f t="shared" si="11"/>
        <v>-1</v>
      </c>
    </row>
    <row r="57" spans="1:7" s="31" customFormat="1" ht="15.75">
      <c r="A57" s="51" t="s">
        <v>53</v>
      </c>
      <c r="B57" s="33"/>
      <c r="C57" s="56">
        <v>0.1</v>
      </c>
      <c r="D57" s="56">
        <v>0.1</v>
      </c>
      <c r="E57" s="56">
        <v>0.1</v>
      </c>
      <c r="F57" s="56">
        <v>0.1</v>
      </c>
      <c r="G57" s="58">
        <f t="shared" ref="G57:G62" si="12">+(D57-C57)/C57</f>
        <v>0</v>
      </c>
    </row>
    <row r="58" spans="1:7" s="31" customFormat="1" ht="15.75">
      <c r="A58" s="51" t="s">
        <v>54</v>
      </c>
      <c r="B58" s="33"/>
      <c r="C58" s="56">
        <v>0.4</v>
      </c>
      <c r="D58" s="56">
        <v>0.4</v>
      </c>
      <c r="E58" s="56">
        <v>0.4</v>
      </c>
      <c r="F58" s="56">
        <v>0.4</v>
      </c>
      <c r="G58" s="58">
        <f t="shared" si="12"/>
        <v>0</v>
      </c>
    </row>
    <row r="59" spans="1:7" s="31" customFormat="1" ht="15.75">
      <c r="A59" s="51" t="s">
        <v>91</v>
      </c>
      <c r="B59" s="33"/>
      <c r="C59" s="56">
        <v>0.1</v>
      </c>
      <c r="D59" s="56">
        <v>0.1</v>
      </c>
      <c r="E59" s="56">
        <v>0.1</v>
      </c>
      <c r="F59" s="56">
        <v>0.1</v>
      </c>
      <c r="G59" s="58">
        <f t="shared" si="12"/>
        <v>0</v>
      </c>
    </row>
    <row r="60" spans="1:7" s="31" customFormat="1" ht="15.75" hidden="1">
      <c r="A60" s="51" t="s">
        <v>92</v>
      </c>
      <c r="B60" s="33"/>
      <c r="C60" s="56">
        <v>0</v>
      </c>
      <c r="D60" s="56">
        <v>0</v>
      </c>
      <c r="E60" s="56"/>
      <c r="F60" s="56"/>
      <c r="G60" s="58" t="s">
        <v>47</v>
      </c>
    </row>
    <row r="61" spans="1:7" s="31" customFormat="1" ht="15.75">
      <c r="A61" s="51" t="s">
        <v>14</v>
      </c>
      <c r="B61" s="33"/>
      <c r="C61" s="56">
        <v>16.7</v>
      </c>
      <c r="D61" s="56">
        <v>10.8</v>
      </c>
      <c r="E61" s="56">
        <v>0</v>
      </c>
      <c r="F61" s="56">
        <v>16.7</v>
      </c>
      <c r="G61" s="58">
        <f t="shared" si="12"/>
        <v>-0.35329341317365265</v>
      </c>
    </row>
    <row r="62" spans="1:7" s="31" customFormat="1" ht="15.75">
      <c r="A62" s="51" t="s">
        <v>15</v>
      </c>
      <c r="B62" s="33"/>
      <c r="C62" s="56">
        <v>135</v>
      </c>
      <c r="D62" s="56">
        <v>103.5</v>
      </c>
      <c r="E62" s="56">
        <v>135</v>
      </c>
      <c r="F62" s="56">
        <v>135</v>
      </c>
      <c r="G62" s="58">
        <f t="shared" si="12"/>
        <v>-0.23333333333333334</v>
      </c>
    </row>
    <row r="63" spans="1:7" ht="15">
      <c r="A63" s="25"/>
    </row>
    <row r="64" spans="1:7" ht="21.75">
      <c r="A64" s="68" t="s">
        <v>17</v>
      </c>
    </row>
    <row r="65" spans="1:10" s="71" customFormat="1" ht="8.25">
      <c r="A65" s="74"/>
      <c r="C65" s="72"/>
      <c r="D65" s="72"/>
      <c r="E65" s="72"/>
      <c r="F65" s="72"/>
      <c r="G65" s="73"/>
    </row>
    <row r="66" spans="1:10" ht="19.5">
      <c r="A66" s="17" t="s">
        <v>55</v>
      </c>
    </row>
    <row r="67" spans="1:10" s="19" customFormat="1" ht="15.75">
      <c r="A67" s="53" t="s">
        <v>58</v>
      </c>
      <c r="B67" s="18"/>
      <c r="C67" s="57">
        <f>+C68+C69</f>
        <v>1140.2</v>
      </c>
      <c r="D67" s="57">
        <f>+D68+D69</f>
        <v>1383.8</v>
      </c>
      <c r="E67" s="57">
        <f>+E68+E69</f>
        <v>1147.2</v>
      </c>
      <c r="F67" s="57">
        <f>+F68+F69</f>
        <v>1342.1999999999998</v>
      </c>
      <c r="G67" s="59">
        <f>+(D67-C67)/C67</f>
        <v>0.21364672864409745</v>
      </c>
      <c r="H67" s="86"/>
      <c r="J67" s="87"/>
    </row>
    <row r="68" spans="1:10" s="39" customFormat="1" ht="12.95" customHeight="1">
      <c r="A68" s="40"/>
      <c r="B68" s="41" t="s">
        <v>83</v>
      </c>
      <c r="C68" s="42">
        <v>1059.2</v>
      </c>
      <c r="D68" s="42">
        <v>1318.8</v>
      </c>
      <c r="E68" s="42">
        <v>1082.2</v>
      </c>
      <c r="F68" s="42">
        <v>1170.5999999999999</v>
      </c>
      <c r="G68" s="81">
        <f t="shared" ref="G68:G69" si="13">+(D68-C68)/C68</f>
        <v>0.24509063444108753</v>
      </c>
    </row>
    <row r="69" spans="1:10" s="39" customFormat="1" ht="12.95" customHeight="1">
      <c r="A69" s="43"/>
      <c r="B69" s="44" t="s">
        <v>84</v>
      </c>
      <c r="C69" s="45">
        <v>81</v>
      </c>
      <c r="D69" s="45">
        <v>65</v>
      </c>
      <c r="E69" s="45">
        <v>65</v>
      </c>
      <c r="F69" s="45">
        <v>171.6</v>
      </c>
      <c r="G69" s="82">
        <f t="shared" si="13"/>
        <v>-0.19753086419753085</v>
      </c>
    </row>
    <row r="70" spans="1:10" s="19" customFormat="1" ht="15.75">
      <c r="A70" s="51" t="s">
        <v>18</v>
      </c>
      <c r="B70" s="22"/>
      <c r="C70" s="56">
        <v>117.9</v>
      </c>
      <c r="D70" s="56">
        <v>130.80000000000001</v>
      </c>
      <c r="E70" s="56">
        <v>130.80000000000001</v>
      </c>
      <c r="F70" s="56">
        <v>130.80000000000001</v>
      </c>
      <c r="G70" s="58">
        <f>+(D70-C70)/C70</f>
        <v>0.10941475826972015</v>
      </c>
    </row>
    <row r="71" spans="1:10" s="19" customFormat="1" ht="15.75">
      <c r="A71" s="53" t="s">
        <v>56</v>
      </c>
      <c r="B71" s="18"/>
      <c r="C71" s="57">
        <f>+C72+C73</f>
        <v>55</v>
      </c>
      <c r="D71" s="57">
        <f>+D72+D73</f>
        <v>54.3</v>
      </c>
      <c r="E71" s="57">
        <f>+E72+E73</f>
        <v>54.3</v>
      </c>
      <c r="F71" s="57">
        <f>+F72+F73</f>
        <v>54</v>
      </c>
      <c r="G71" s="59">
        <f>+(D71-C71)/C71</f>
        <v>-1.272727272727278E-2</v>
      </c>
    </row>
    <row r="72" spans="1:10" s="39" customFormat="1" ht="12.95" customHeight="1">
      <c r="A72" s="40"/>
      <c r="B72" s="41" t="s">
        <v>83</v>
      </c>
      <c r="C72" s="42">
        <v>45</v>
      </c>
      <c r="D72" s="42">
        <v>54.3</v>
      </c>
      <c r="E72" s="42">
        <v>54.3</v>
      </c>
      <c r="F72" s="42">
        <v>54</v>
      </c>
      <c r="G72" s="81">
        <f t="shared" ref="G72:G73" si="14">+(D72-C72)/C72</f>
        <v>0.20666666666666661</v>
      </c>
    </row>
    <row r="73" spans="1:10" s="39" customFormat="1" ht="12.95" customHeight="1">
      <c r="A73" s="43" t="s">
        <v>47</v>
      </c>
      <c r="B73" s="44" t="s">
        <v>84</v>
      </c>
      <c r="C73" s="45">
        <v>10</v>
      </c>
      <c r="D73" s="45">
        <v>0</v>
      </c>
      <c r="E73" s="45">
        <v>0</v>
      </c>
      <c r="F73" s="45">
        <v>0</v>
      </c>
      <c r="G73" s="82">
        <f t="shared" si="14"/>
        <v>-1</v>
      </c>
    </row>
    <row r="74" spans="1:10" s="20" customFormat="1" ht="12.95" customHeight="1">
      <c r="A74" s="25"/>
      <c r="B74" s="24"/>
      <c r="C74" s="34"/>
      <c r="D74" s="35"/>
      <c r="E74" s="35"/>
      <c r="F74" s="35"/>
      <c r="G74" s="36"/>
    </row>
    <row r="75" spans="1:10" ht="19.5">
      <c r="A75" s="26" t="s">
        <v>19</v>
      </c>
    </row>
    <row r="76" spans="1:10" s="19" customFormat="1" ht="15.75">
      <c r="A76" s="51" t="s">
        <v>57</v>
      </c>
      <c r="B76" s="22"/>
      <c r="C76" s="56">
        <v>2769.5</v>
      </c>
      <c r="D76" s="56">
        <v>2680</v>
      </c>
      <c r="E76" s="56">
        <v>2637</v>
      </c>
      <c r="F76" s="56">
        <v>2769</v>
      </c>
      <c r="G76" s="58">
        <f>+(D76-C76)/C76</f>
        <v>-3.2316302581693448E-2</v>
      </c>
    </row>
    <row r="77" spans="1:10" s="19" customFormat="1" ht="15.75">
      <c r="A77" s="51" t="s">
        <v>101</v>
      </c>
      <c r="B77" s="22"/>
      <c r="C77" s="56">
        <v>5670</v>
      </c>
      <c r="D77" s="56">
        <v>5370</v>
      </c>
      <c r="E77" s="56">
        <v>5670</v>
      </c>
      <c r="F77" s="56">
        <v>5370</v>
      </c>
      <c r="G77" s="58">
        <f t="shared" ref="G77:G78" si="15">+(D77-C77)/C77</f>
        <v>-5.2910052910052907E-2</v>
      </c>
    </row>
    <row r="78" spans="1:10" s="19" customFormat="1" ht="15.75">
      <c r="A78" s="51" t="s">
        <v>59</v>
      </c>
      <c r="B78" s="22"/>
      <c r="C78" s="56">
        <v>2507</v>
      </c>
      <c r="D78" s="56">
        <v>2620</v>
      </c>
      <c r="E78" s="56">
        <v>2527.6999999999998</v>
      </c>
      <c r="F78" s="56">
        <v>2422</v>
      </c>
      <c r="G78" s="58">
        <f t="shared" si="15"/>
        <v>4.5073793378540089E-2</v>
      </c>
      <c r="H78" s="86"/>
      <c r="J78" s="87"/>
    </row>
    <row r="79" spans="1:10" s="19" customFormat="1" ht="15.75">
      <c r="A79" s="53" t="s">
        <v>20</v>
      </c>
      <c r="B79" s="18"/>
      <c r="C79" s="57">
        <f>+C80+C81</f>
        <v>1801</v>
      </c>
      <c r="D79" s="57">
        <f>+D80+D81</f>
        <v>1300</v>
      </c>
      <c r="E79" s="57">
        <f>+E80+E81</f>
        <v>1801</v>
      </c>
      <c r="F79" s="57">
        <f>+F80+F81</f>
        <v>1895</v>
      </c>
      <c r="G79" s="59">
        <f>+(D79-C79)/C79</f>
        <v>-0.27817878956135478</v>
      </c>
      <c r="H79" s="86"/>
      <c r="J79" s="87"/>
    </row>
    <row r="80" spans="1:10" s="39" customFormat="1" ht="12.95" customHeight="1">
      <c r="A80" s="40"/>
      <c r="B80" s="41" t="s">
        <v>83</v>
      </c>
      <c r="C80" s="42">
        <v>876.8</v>
      </c>
      <c r="D80" s="42">
        <v>665</v>
      </c>
      <c r="E80" s="42">
        <v>1026.8</v>
      </c>
      <c r="F80" s="42">
        <v>660</v>
      </c>
      <c r="G80" s="81">
        <f t="shared" ref="G80:G81" si="16">+(D80-C80)/C80</f>
        <v>-0.24156021897810215</v>
      </c>
    </row>
    <row r="81" spans="1:10" s="39" customFormat="1" ht="12.95" customHeight="1">
      <c r="A81" s="43"/>
      <c r="B81" s="44" t="s">
        <v>84</v>
      </c>
      <c r="C81" s="45">
        <v>924.2</v>
      </c>
      <c r="D81" s="45">
        <v>635</v>
      </c>
      <c r="E81" s="45">
        <v>774.2</v>
      </c>
      <c r="F81" s="45">
        <v>1235</v>
      </c>
      <c r="G81" s="82">
        <f t="shared" si="16"/>
        <v>-0.31291928154079207</v>
      </c>
    </row>
    <row r="82" spans="1:10" s="19" customFormat="1" ht="15.75">
      <c r="A82" s="53" t="s">
        <v>60</v>
      </c>
      <c r="B82" s="18"/>
      <c r="C82" s="57">
        <f>+C83+C84</f>
        <v>57.6</v>
      </c>
      <c r="D82" s="57">
        <f>+D83+D84</f>
        <v>67.599999999999994</v>
      </c>
      <c r="E82" s="57">
        <f>+E83+E84</f>
        <v>67.599999999999994</v>
      </c>
      <c r="F82" s="57">
        <f>+F83+F84</f>
        <v>67</v>
      </c>
      <c r="G82" s="59">
        <f>+(D82-C82)/C82</f>
        <v>0.17361111111111099</v>
      </c>
    </row>
    <row r="83" spans="1:10" s="39" customFormat="1" ht="12.95" customHeight="1">
      <c r="A83" s="40"/>
      <c r="B83" s="41" t="s">
        <v>83</v>
      </c>
      <c r="C83" s="42">
        <v>48.2</v>
      </c>
      <c r="D83" s="42">
        <v>67.599999999999994</v>
      </c>
      <c r="E83" s="42">
        <v>67.599999999999994</v>
      </c>
      <c r="F83" s="42">
        <v>67</v>
      </c>
      <c r="G83" s="81">
        <f t="shared" ref="G83:G84" si="17">+(D83-C83)/C83</f>
        <v>0.40248962655601639</v>
      </c>
    </row>
    <row r="84" spans="1:10" s="39" customFormat="1" ht="12.95" customHeight="1">
      <c r="A84" s="43"/>
      <c r="B84" s="44" t="s">
        <v>84</v>
      </c>
      <c r="C84" s="45">
        <v>9.4</v>
      </c>
      <c r="D84" s="45">
        <v>0</v>
      </c>
      <c r="E84" s="45">
        <v>0</v>
      </c>
      <c r="F84" s="45">
        <v>0</v>
      </c>
      <c r="G84" s="82">
        <f t="shared" si="17"/>
        <v>-1</v>
      </c>
    </row>
    <row r="85" spans="1:10" s="19" customFormat="1" ht="15.75">
      <c r="A85" s="53" t="s">
        <v>21</v>
      </c>
      <c r="B85" s="18"/>
      <c r="C85" s="57">
        <f>+C86+C87</f>
        <v>40</v>
      </c>
      <c r="D85" s="57">
        <f>+D86+D87</f>
        <v>30</v>
      </c>
      <c r="E85" s="57">
        <f>+E86+E87</f>
        <v>0</v>
      </c>
      <c r="F85" s="57">
        <f>+F86+F87</f>
        <v>242.9</v>
      </c>
      <c r="G85" s="59">
        <f>+(D85-C85)/C85</f>
        <v>-0.25</v>
      </c>
    </row>
    <row r="86" spans="1:10" s="39" customFormat="1" ht="12.95" customHeight="1">
      <c r="A86" s="40"/>
      <c r="B86" s="41" t="s">
        <v>83</v>
      </c>
      <c r="C86" s="42">
        <v>20</v>
      </c>
      <c r="D86" s="42">
        <v>30</v>
      </c>
      <c r="E86" s="42">
        <v>0</v>
      </c>
      <c r="F86" s="42">
        <v>25</v>
      </c>
      <c r="G86" s="81">
        <f t="shared" ref="G86:G87" si="18">+(D86-C86)/C86</f>
        <v>0.5</v>
      </c>
    </row>
    <row r="87" spans="1:10" s="39" customFormat="1" ht="12.95" customHeight="1">
      <c r="A87" s="43"/>
      <c r="B87" s="44" t="s">
        <v>84</v>
      </c>
      <c r="C87" s="45">
        <v>20</v>
      </c>
      <c r="D87" s="45">
        <v>0</v>
      </c>
      <c r="E87" s="45">
        <v>0</v>
      </c>
      <c r="F87" s="45">
        <v>217.9</v>
      </c>
      <c r="G87" s="82">
        <f t="shared" si="18"/>
        <v>-1</v>
      </c>
    </row>
    <row r="88" spans="1:10" s="19" customFormat="1" ht="15.75">
      <c r="A88" s="51" t="s">
        <v>61</v>
      </c>
      <c r="B88" s="22"/>
      <c r="C88" s="56">
        <v>8</v>
      </c>
      <c r="D88" s="56">
        <v>8.1999999999999993</v>
      </c>
      <c r="E88" s="56">
        <v>8</v>
      </c>
      <c r="F88" s="56">
        <v>8.1999999999999993</v>
      </c>
      <c r="G88" s="58">
        <f t="shared" ref="G88:G96" si="19">+(D88-C88)/C88</f>
        <v>2.4999999999999911E-2</v>
      </c>
    </row>
    <row r="89" spans="1:10" s="19" customFormat="1" ht="15.75">
      <c r="A89" s="53" t="s">
        <v>62</v>
      </c>
      <c r="B89" s="18"/>
      <c r="C89" s="57">
        <f>+C90+C91</f>
        <v>4639.2</v>
      </c>
      <c r="D89" s="57">
        <f>+D90+D91</f>
        <v>5077.1000000000004</v>
      </c>
      <c r="E89" s="57">
        <f>+E90+E91</f>
        <v>4511.2</v>
      </c>
      <c r="F89" s="57">
        <f>+F90+F91</f>
        <v>4200.5</v>
      </c>
      <c r="G89" s="59">
        <f>+(D89-C89)/C89</f>
        <v>9.4391274357647992E-2</v>
      </c>
      <c r="H89" s="86"/>
      <c r="J89" s="87"/>
    </row>
    <row r="90" spans="1:10" s="39" customFormat="1" ht="12.95" customHeight="1">
      <c r="A90" s="40"/>
      <c r="B90" s="41" t="s">
        <v>100</v>
      </c>
      <c r="C90" s="42">
        <v>2983</v>
      </c>
      <c r="D90" s="42">
        <v>3398.7</v>
      </c>
      <c r="E90" s="42">
        <v>2986.6</v>
      </c>
      <c r="F90" s="42">
        <v>2540.5</v>
      </c>
      <c r="G90" s="81">
        <f t="shared" ref="G90:G91" si="20">+(D90-C90)/C90</f>
        <v>0.13935635266510218</v>
      </c>
    </row>
    <row r="91" spans="1:10" s="39" customFormat="1" ht="12.95" customHeight="1">
      <c r="A91" s="43"/>
      <c r="B91" s="44" t="s">
        <v>84</v>
      </c>
      <c r="C91" s="45">
        <v>1656.2</v>
      </c>
      <c r="D91" s="45">
        <v>1678.4</v>
      </c>
      <c r="E91" s="45">
        <v>1524.6</v>
      </c>
      <c r="F91" s="45">
        <v>1660</v>
      </c>
      <c r="G91" s="82">
        <f t="shared" si="20"/>
        <v>1.3404178239343102E-2</v>
      </c>
    </row>
    <row r="92" spans="1:10" s="19" customFormat="1" ht="15.75">
      <c r="A92" s="51" t="s">
        <v>22</v>
      </c>
      <c r="B92" s="22"/>
      <c r="C92" s="56">
        <v>130.5</v>
      </c>
      <c r="D92" s="56">
        <v>0</v>
      </c>
      <c r="E92" s="56">
        <v>130.5</v>
      </c>
      <c r="F92" s="56">
        <v>130.5</v>
      </c>
      <c r="G92" s="58">
        <f t="shared" si="19"/>
        <v>-1</v>
      </c>
    </row>
    <row r="93" spans="1:10" s="19" customFormat="1" ht="15.75">
      <c r="A93" s="53" t="s">
        <v>63</v>
      </c>
      <c r="B93" s="18"/>
      <c r="C93" s="57">
        <f>+C94+C95</f>
        <v>3059.03</v>
      </c>
      <c r="D93" s="57">
        <f>+D94+D95</f>
        <v>2047.4</v>
      </c>
      <c r="E93" s="57">
        <f>+E94+E95</f>
        <v>3059</v>
      </c>
      <c r="F93" s="57">
        <f>+F94+F95</f>
        <v>2951</v>
      </c>
      <c r="G93" s="59">
        <f>+(D93-C93)/C93</f>
        <v>-0.33070286986397651</v>
      </c>
      <c r="H93" s="86"/>
      <c r="J93" s="87"/>
    </row>
    <row r="94" spans="1:10" s="39" customFormat="1" ht="12.95" customHeight="1">
      <c r="A94" s="40"/>
      <c r="B94" s="41" t="s">
        <v>83</v>
      </c>
      <c r="C94" s="42">
        <v>1774.63</v>
      </c>
      <c r="D94" s="42">
        <v>1582.4</v>
      </c>
      <c r="E94" s="42">
        <v>2299.6999999999998</v>
      </c>
      <c r="F94" s="42">
        <v>1039</v>
      </c>
      <c r="G94" s="81">
        <f t="shared" ref="G94:G95" si="21">+(D94-C94)/C94</f>
        <v>-0.10832117117370946</v>
      </c>
    </row>
    <row r="95" spans="1:10" s="39" customFormat="1" ht="12.95" customHeight="1">
      <c r="A95" s="43"/>
      <c r="B95" s="44" t="s">
        <v>84</v>
      </c>
      <c r="C95" s="45">
        <v>1284.4000000000001</v>
      </c>
      <c r="D95" s="45">
        <v>465</v>
      </c>
      <c r="E95" s="45">
        <v>759.3</v>
      </c>
      <c r="F95" s="45">
        <v>1912</v>
      </c>
      <c r="G95" s="82">
        <f t="shared" si="21"/>
        <v>-0.63796325132357523</v>
      </c>
    </row>
    <row r="96" spans="1:10" s="19" customFormat="1" ht="15.75">
      <c r="A96" s="51" t="s">
        <v>64</v>
      </c>
      <c r="B96" s="22"/>
      <c r="C96" s="56">
        <v>50</v>
      </c>
      <c r="D96" s="56">
        <v>50</v>
      </c>
      <c r="E96" s="56">
        <v>50</v>
      </c>
      <c r="F96" s="56">
        <v>50</v>
      </c>
      <c r="G96" s="58">
        <f t="shared" si="19"/>
        <v>0</v>
      </c>
    </row>
    <row r="97" spans="1:13" s="19" customFormat="1" ht="15.75">
      <c r="A97" s="51" t="s">
        <v>23</v>
      </c>
      <c r="B97" s="22"/>
      <c r="C97" s="56">
        <v>379</v>
      </c>
      <c r="D97" s="56">
        <v>380</v>
      </c>
      <c r="E97" s="56">
        <v>379</v>
      </c>
      <c r="F97" s="56">
        <v>380</v>
      </c>
      <c r="G97" s="56"/>
    </row>
    <row r="98" spans="1:13" s="19" customFormat="1" ht="15.75">
      <c r="A98" s="53" t="s">
        <v>24</v>
      </c>
      <c r="B98" s="18"/>
      <c r="C98" s="57">
        <v>898.2</v>
      </c>
      <c r="D98" s="57">
        <v>1000</v>
      </c>
      <c r="E98" s="57">
        <v>898.2</v>
      </c>
      <c r="F98" s="57">
        <v>901</v>
      </c>
      <c r="G98" s="59">
        <f>101.8/1000</f>
        <v>0.1018</v>
      </c>
    </row>
    <row r="99" spans="1:13" s="39" customFormat="1" ht="12.95" customHeight="1">
      <c r="A99" s="43"/>
      <c r="B99" s="44" t="s">
        <v>95</v>
      </c>
      <c r="C99" s="45">
        <v>0</v>
      </c>
      <c r="D99" s="45">
        <v>350</v>
      </c>
      <c r="E99" s="45">
        <v>0</v>
      </c>
      <c r="F99" s="45">
        <v>0</v>
      </c>
      <c r="G99" s="76" t="s">
        <v>94</v>
      </c>
    </row>
    <row r="100" spans="1:13" s="19" customFormat="1" ht="15.75">
      <c r="A100" s="51" t="s">
        <v>25</v>
      </c>
      <c r="B100" s="22"/>
      <c r="C100" s="56">
        <v>22.5</v>
      </c>
      <c r="D100" s="56">
        <v>18.100000000000001</v>
      </c>
      <c r="E100" s="56">
        <v>22.5</v>
      </c>
      <c r="F100" s="56">
        <v>22.5</v>
      </c>
      <c r="G100" s="58">
        <f t="shared" ref="G100:G102" si="22">+(D100-C100)/C100</f>
        <v>-0.19555555555555548</v>
      </c>
    </row>
    <row r="101" spans="1:13" s="19" customFormat="1" ht="15.75">
      <c r="A101" s="51" t="s">
        <v>26</v>
      </c>
      <c r="B101" s="22"/>
      <c r="C101" s="56">
        <v>30</v>
      </c>
      <c r="D101" s="56">
        <v>24</v>
      </c>
      <c r="E101" s="56">
        <v>30</v>
      </c>
      <c r="F101" s="56">
        <v>30</v>
      </c>
      <c r="G101" s="58">
        <f t="shared" si="22"/>
        <v>-0.2</v>
      </c>
    </row>
    <row r="102" spans="1:13" s="19" customFormat="1" ht="15.75">
      <c r="A102" s="51" t="s">
        <v>27</v>
      </c>
      <c r="B102" s="22"/>
      <c r="C102" s="56">
        <v>23.5</v>
      </c>
      <c r="D102" s="56">
        <v>23.5</v>
      </c>
      <c r="E102" s="56">
        <v>23.5</v>
      </c>
      <c r="F102" s="56">
        <v>23.5</v>
      </c>
      <c r="G102" s="58">
        <f t="shared" si="22"/>
        <v>0</v>
      </c>
    </row>
    <row r="103" spans="1:13" s="19" customFormat="1" ht="15.75">
      <c r="A103" s="51" t="s">
        <v>28</v>
      </c>
      <c r="B103" s="22"/>
      <c r="C103" s="56">
        <v>0</v>
      </c>
      <c r="D103" s="56">
        <v>0</v>
      </c>
      <c r="E103" s="56">
        <v>0</v>
      </c>
      <c r="F103" s="56">
        <v>0</v>
      </c>
      <c r="G103" s="79" t="s">
        <v>94</v>
      </c>
    </row>
    <row r="104" spans="1:13" ht="15">
      <c r="A104" s="25"/>
    </row>
    <row r="105" spans="1:13" ht="19.5">
      <c r="A105" s="26" t="s">
        <v>29</v>
      </c>
    </row>
    <row r="106" spans="1:13" s="19" customFormat="1" ht="15.75">
      <c r="A106" s="53" t="s">
        <v>65</v>
      </c>
      <c r="B106" s="18"/>
      <c r="C106" s="57">
        <f>+C107+C108</f>
        <v>1350</v>
      </c>
      <c r="D106" s="57">
        <f>+D107+D108</f>
        <v>1117.9000000000001</v>
      </c>
      <c r="E106" s="57">
        <f>+E107+E108</f>
        <v>1350</v>
      </c>
      <c r="F106" s="57">
        <f>+F107+F108</f>
        <v>1000</v>
      </c>
      <c r="G106" s="59">
        <f>+(D106-C106)/C106</f>
        <v>-0.17192592592592587</v>
      </c>
      <c r="H106" s="99"/>
      <c r="I106" s="78"/>
      <c r="J106" s="78"/>
      <c r="K106" s="87"/>
      <c r="L106" s="87"/>
      <c r="M106" s="87"/>
    </row>
    <row r="107" spans="1:13" s="39" customFormat="1" ht="12.95" customHeight="1">
      <c r="A107" s="40"/>
      <c r="B107" s="41" t="s">
        <v>83</v>
      </c>
      <c r="C107" s="42">
        <v>1005.6</v>
      </c>
      <c r="D107" s="42">
        <v>721.9</v>
      </c>
      <c r="E107" s="42">
        <v>1005.6</v>
      </c>
      <c r="F107" s="42">
        <v>708</v>
      </c>
      <c r="G107" s="81">
        <f t="shared" ref="G107:G108" si="23">+(D107-C107)/C107</f>
        <v>-0.28212012728719177</v>
      </c>
      <c r="H107" s="100"/>
      <c r="I107" s="101"/>
      <c r="J107" s="101"/>
    </row>
    <row r="108" spans="1:13" s="39" customFormat="1" ht="12.95" customHeight="1">
      <c r="A108" s="43"/>
      <c r="B108" s="44" t="s">
        <v>84</v>
      </c>
      <c r="C108" s="45">
        <v>344.4</v>
      </c>
      <c r="D108" s="45">
        <v>396</v>
      </c>
      <c r="E108" s="45">
        <v>344.4</v>
      </c>
      <c r="F108" s="45">
        <v>292</v>
      </c>
      <c r="G108" s="82">
        <f t="shared" si="23"/>
        <v>0.14982578397212551</v>
      </c>
      <c r="H108" s="100"/>
      <c r="I108" s="101"/>
      <c r="J108" s="101"/>
    </row>
    <row r="109" spans="1:13" s="19" customFormat="1" ht="15.75">
      <c r="A109" s="53" t="s">
        <v>66</v>
      </c>
      <c r="B109" s="18"/>
      <c r="C109" s="57">
        <f>+C110+C111</f>
        <v>700</v>
      </c>
      <c r="D109" s="57">
        <f>+D110+D111</f>
        <v>605.4</v>
      </c>
      <c r="E109" s="57">
        <f>+E110+E111</f>
        <v>692.8</v>
      </c>
      <c r="F109" s="57">
        <f>+F110+F111</f>
        <v>679</v>
      </c>
      <c r="G109" s="59">
        <f>+(D109-C109)/C109</f>
        <v>-0.13514285714285718</v>
      </c>
      <c r="H109" s="99"/>
      <c r="I109" s="78"/>
      <c r="J109" s="78"/>
    </row>
    <row r="110" spans="1:13" s="39" customFormat="1" ht="12.95" customHeight="1">
      <c r="A110" s="40"/>
      <c r="B110" s="41" t="s">
        <v>83</v>
      </c>
      <c r="C110" s="42">
        <v>630</v>
      </c>
      <c r="D110" s="42">
        <v>605.4</v>
      </c>
      <c r="E110" s="42">
        <v>672.8</v>
      </c>
      <c r="F110" s="42">
        <v>593.79999999999995</v>
      </c>
      <c r="G110" s="81">
        <f t="shared" ref="G110:G111" si="24">+(D110-C110)/C110</f>
        <v>-3.9047619047619081E-2</v>
      </c>
      <c r="H110" s="100"/>
      <c r="I110" s="101"/>
      <c r="J110" s="101"/>
    </row>
    <row r="111" spans="1:13" s="39" customFormat="1" ht="12.95" customHeight="1">
      <c r="A111" s="43"/>
      <c r="B111" s="44" t="s">
        <v>84</v>
      </c>
      <c r="C111" s="45">
        <v>70</v>
      </c>
      <c r="D111" s="45">
        <v>0</v>
      </c>
      <c r="E111" s="45">
        <v>20</v>
      </c>
      <c r="F111" s="45">
        <v>85.2</v>
      </c>
      <c r="G111" s="82">
        <f t="shared" si="24"/>
        <v>-1</v>
      </c>
      <c r="H111" s="100"/>
      <c r="I111" s="101"/>
      <c r="J111" s="101"/>
    </row>
    <row r="112" spans="1:13" s="19" customFormat="1" ht="15.75">
      <c r="A112" s="53" t="s">
        <v>67</v>
      </c>
      <c r="B112" s="18"/>
      <c r="C112" s="57">
        <f>+C113+C114</f>
        <v>435.6</v>
      </c>
      <c r="D112" s="57">
        <f>+D113+D114</f>
        <v>336.2</v>
      </c>
      <c r="E112" s="57">
        <f>+E113+E114</f>
        <v>482.09999999999997</v>
      </c>
      <c r="F112" s="57">
        <f>+F113+F114</f>
        <v>345.4</v>
      </c>
      <c r="G112" s="59">
        <f>+(D112-C112)/C112</f>
        <v>-0.22819100091827371</v>
      </c>
      <c r="H112" s="99"/>
      <c r="I112" s="78"/>
      <c r="J112" s="78"/>
    </row>
    <row r="113" spans="1:11" s="39" customFormat="1" ht="12.95" customHeight="1">
      <c r="A113" s="40"/>
      <c r="B113" s="41" t="s">
        <v>83</v>
      </c>
      <c r="C113" s="42">
        <v>235.6</v>
      </c>
      <c r="D113" s="42">
        <v>221.2</v>
      </c>
      <c r="E113" s="42">
        <v>221.2</v>
      </c>
      <c r="F113" s="42">
        <v>120</v>
      </c>
      <c r="G113" s="81">
        <f t="shared" ref="G113:G114" si="25">+(D113-C113)/C113</f>
        <v>-6.1120543293718195E-2</v>
      </c>
      <c r="H113" s="100"/>
      <c r="I113" s="101"/>
      <c r="J113" s="101"/>
    </row>
    <row r="114" spans="1:11" s="39" customFormat="1" ht="12.95" customHeight="1">
      <c r="A114" s="43"/>
      <c r="B114" s="44" t="s">
        <v>84</v>
      </c>
      <c r="C114" s="45">
        <v>200</v>
      </c>
      <c r="D114" s="45">
        <v>115</v>
      </c>
      <c r="E114" s="45">
        <v>260.89999999999998</v>
      </c>
      <c r="F114" s="45">
        <v>225.4</v>
      </c>
      <c r="G114" s="82">
        <f t="shared" si="25"/>
        <v>-0.42499999999999999</v>
      </c>
      <c r="H114" s="100"/>
      <c r="I114" s="101"/>
      <c r="J114" s="101"/>
    </row>
    <row r="115" spans="1:11" s="19" customFormat="1" ht="15.75">
      <c r="A115" s="51" t="s">
        <v>68</v>
      </c>
      <c r="B115" s="22"/>
      <c r="C115" s="56">
        <v>105.6</v>
      </c>
      <c r="D115" s="56">
        <v>107.5</v>
      </c>
      <c r="E115" s="56">
        <v>107.5</v>
      </c>
      <c r="F115" s="56">
        <v>104.7</v>
      </c>
      <c r="G115" s="58">
        <f t="shared" ref="G115" si="26">+(D115-C115)/C115</f>
        <v>1.7992424242424296E-2</v>
      </c>
      <c r="H115" s="99"/>
      <c r="I115" s="78"/>
      <c r="J115" s="78"/>
    </row>
    <row r="116" spans="1:11" s="19" customFormat="1" ht="15.75">
      <c r="A116" s="53" t="s">
        <v>69</v>
      </c>
      <c r="B116" s="18"/>
      <c r="C116" s="57">
        <f>+C117+C118</f>
        <v>5919.3</v>
      </c>
      <c r="D116" s="57">
        <f>+D117+D118</f>
        <v>5722.6</v>
      </c>
      <c r="E116" s="57">
        <f>+E117+E118</f>
        <v>5878.2</v>
      </c>
      <c r="F116" s="57">
        <f>+F117+F118</f>
        <v>5310.6</v>
      </c>
      <c r="G116" s="59">
        <f>+(D116-C116)/C116</f>
        <v>-3.3230280607504235E-2</v>
      </c>
      <c r="H116" s="99"/>
      <c r="I116" s="78"/>
      <c r="J116" s="78"/>
    </row>
    <row r="117" spans="1:11" s="39" customFormat="1" ht="12.95" customHeight="1">
      <c r="A117" s="40"/>
      <c r="B117" s="41" t="s">
        <v>83</v>
      </c>
      <c r="C117" s="42">
        <v>5389.3</v>
      </c>
      <c r="D117" s="42">
        <v>5110.6000000000004</v>
      </c>
      <c r="E117" s="42">
        <v>5540.3</v>
      </c>
      <c r="F117" s="42">
        <v>4803.6000000000004</v>
      </c>
      <c r="G117" s="81">
        <f t="shared" ref="G117:G118" si="27">+(D117-C117)/C117</f>
        <v>-5.1713580613437705E-2</v>
      </c>
      <c r="H117" s="100"/>
      <c r="I117" s="101"/>
      <c r="J117" s="101"/>
    </row>
    <row r="118" spans="1:11" s="39" customFormat="1" ht="12.95" customHeight="1">
      <c r="A118" s="43"/>
      <c r="B118" s="44" t="s">
        <v>84</v>
      </c>
      <c r="C118" s="45">
        <v>530</v>
      </c>
      <c r="D118" s="45">
        <v>612</v>
      </c>
      <c r="E118" s="45">
        <v>337.9</v>
      </c>
      <c r="F118" s="45">
        <v>507</v>
      </c>
      <c r="G118" s="82">
        <f t="shared" si="27"/>
        <v>0.15471698113207547</v>
      </c>
      <c r="H118" s="100"/>
      <c r="I118" s="101"/>
      <c r="J118" s="101"/>
    </row>
    <row r="119" spans="1:11" s="19" customFormat="1" ht="15.75" hidden="1">
      <c r="A119" s="51" t="s">
        <v>30</v>
      </c>
      <c r="B119" s="22"/>
      <c r="C119" s="56">
        <v>0</v>
      </c>
      <c r="D119" s="56"/>
      <c r="E119" s="56"/>
      <c r="F119" s="56"/>
      <c r="G119" s="58"/>
    </row>
    <row r="120" spans="1:11" s="19" customFormat="1" ht="15.75">
      <c r="A120" s="53" t="s">
        <v>111</v>
      </c>
      <c r="B120" s="18"/>
      <c r="C120" s="57">
        <f>+C121+C122</f>
        <v>0</v>
      </c>
      <c r="D120" s="57">
        <f>+D121+D122</f>
        <v>1000</v>
      </c>
      <c r="E120" s="57">
        <f>+E121+E122</f>
        <v>0</v>
      </c>
      <c r="F120" s="57">
        <f>+F121+F122</f>
        <v>0</v>
      </c>
      <c r="G120" s="84"/>
    </row>
    <row r="121" spans="1:11" s="19" customFormat="1" ht="15.75">
      <c r="A121" s="40"/>
      <c r="B121" s="41" t="s">
        <v>83</v>
      </c>
      <c r="C121" s="42">
        <v>0</v>
      </c>
      <c r="D121" s="42">
        <v>0</v>
      </c>
      <c r="E121" s="42">
        <v>0</v>
      </c>
      <c r="F121" s="42">
        <v>0</v>
      </c>
      <c r="G121" s="84"/>
    </row>
    <row r="122" spans="1:11" s="19" customFormat="1" ht="15.75">
      <c r="A122" s="43"/>
      <c r="B122" s="44" t="s">
        <v>84</v>
      </c>
      <c r="C122" s="45">
        <v>0</v>
      </c>
      <c r="D122" s="45">
        <v>1000</v>
      </c>
      <c r="E122" s="45">
        <v>0</v>
      </c>
      <c r="F122" s="45">
        <v>0</v>
      </c>
      <c r="G122" s="84"/>
    </row>
    <row r="123" spans="1:11" ht="15">
      <c r="A123" s="25" t="s">
        <v>47</v>
      </c>
    </row>
    <row r="124" spans="1:11" ht="21.75">
      <c r="A124" s="26" t="s">
        <v>70</v>
      </c>
      <c r="C124" s="102"/>
      <c r="D124" s="102"/>
      <c r="E124" s="102"/>
      <c r="F124" s="102"/>
      <c r="G124" s="16">
        <f>624/4407</f>
        <v>0.1415929203539823</v>
      </c>
      <c r="H124" s="86"/>
      <c r="I124" s="19"/>
      <c r="J124" s="87"/>
      <c r="K124" s="19"/>
    </row>
    <row r="125" spans="1:11" s="31" customFormat="1" ht="15.75">
      <c r="A125" s="51" t="s">
        <v>71</v>
      </c>
      <c r="B125" s="33"/>
      <c r="C125" s="56">
        <v>344</v>
      </c>
      <c r="D125" s="56">
        <v>303.39999999999998</v>
      </c>
      <c r="E125" s="56">
        <v>271.3</v>
      </c>
      <c r="F125" s="56">
        <v>351</v>
      </c>
      <c r="G125" s="58">
        <f t="shared" ref="G125:G143" si="28">+(D125-C125)/C125</f>
        <v>-0.11802325581395355</v>
      </c>
    </row>
    <row r="126" spans="1:11" s="31" customFormat="1" ht="15.75">
      <c r="A126" s="51" t="s">
        <v>72</v>
      </c>
      <c r="B126" s="33"/>
      <c r="C126" s="56">
        <v>184.6</v>
      </c>
      <c r="D126" s="56">
        <v>201.3</v>
      </c>
      <c r="E126" s="56">
        <v>0</v>
      </c>
      <c r="F126" s="56">
        <v>201.3</v>
      </c>
      <c r="G126" s="58">
        <f t="shared" si="28"/>
        <v>9.0465872156013094E-2</v>
      </c>
    </row>
    <row r="127" spans="1:11" s="31" customFormat="1" ht="15.75">
      <c r="A127" s="51" t="s">
        <v>73</v>
      </c>
      <c r="B127" s="33"/>
      <c r="C127" s="56">
        <v>49.9</v>
      </c>
      <c r="D127" s="56">
        <v>63.2</v>
      </c>
      <c r="E127" s="56">
        <v>0</v>
      </c>
      <c r="F127" s="56">
        <v>63.2</v>
      </c>
      <c r="G127" s="58">
        <f t="shared" si="28"/>
        <v>0.26653306613226463</v>
      </c>
    </row>
    <row r="128" spans="1:11" s="31" customFormat="1" ht="15.75">
      <c r="A128" s="51" t="s">
        <v>74</v>
      </c>
      <c r="B128" s="33"/>
      <c r="C128" s="56">
        <v>187</v>
      </c>
      <c r="D128" s="56">
        <v>192.9</v>
      </c>
      <c r="E128" s="56">
        <v>187</v>
      </c>
      <c r="F128" s="56">
        <v>192.9</v>
      </c>
      <c r="G128" s="58">
        <f t="shared" ref="G128" si="29">+(D128-C128)/C128</f>
        <v>3.1550802139037465E-2</v>
      </c>
    </row>
    <row r="129" spans="1:7" s="31" customFormat="1" ht="15.75">
      <c r="A129" s="51" t="s">
        <v>31</v>
      </c>
      <c r="B129" s="33"/>
      <c r="C129" s="56">
        <v>143.80000000000001</v>
      </c>
      <c r="D129" s="56">
        <v>136.6</v>
      </c>
      <c r="E129" s="56">
        <v>136.6</v>
      </c>
      <c r="F129" s="56">
        <v>136.6</v>
      </c>
      <c r="G129" s="58">
        <f t="shared" si="28"/>
        <v>-5.0069541029207347E-2</v>
      </c>
    </row>
    <row r="130" spans="1:7" s="31" customFormat="1" ht="15.75">
      <c r="A130" s="51" t="s">
        <v>103</v>
      </c>
      <c r="B130" s="33"/>
      <c r="C130" s="56">
        <v>0</v>
      </c>
      <c r="D130" s="56">
        <v>5</v>
      </c>
      <c r="E130" s="56">
        <v>0</v>
      </c>
      <c r="F130" s="56">
        <v>5</v>
      </c>
      <c r="G130" s="79" t="s">
        <v>94</v>
      </c>
    </row>
    <row r="131" spans="1:7" s="31" customFormat="1" ht="15.75">
      <c r="A131" s="51"/>
      <c r="B131" s="41" t="s">
        <v>83</v>
      </c>
      <c r="C131" s="45">
        <v>0</v>
      </c>
      <c r="D131" s="45">
        <v>0</v>
      </c>
      <c r="E131" s="45">
        <v>0</v>
      </c>
      <c r="F131" s="45">
        <v>0</v>
      </c>
      <c r="G131" s="79"/>
    </row>
    <row r="132" spans="1:7" s="31" customFormat="1" ht="15.75">
      <c r="A132" s="51"/>
      <c r="B132" s="44" t="s">
        <v>84</v>
      </c>
      <c r="C132" s="45">
        <v>0</v>
      </c>
      <c r="D132" s="45">
        <v>0</v>
      </c>
      <c r="E132" s="45">
        <v>0</v>
      </c>
      <c r="F132" s="45">
        <v>5</v>
      </c>
      <c r="G132" s="79"/>
    </row>
    <row r="133" spans="1:7" s="31" customFormat="1" ht="15.75">
      <c r="A133" s="51" t="s">
        <v>75</v>
      </c>
      <c r="B133" s="33"/>
      <c r="C133" s="56">
        <v>1355</v>
      </c>
      <c r="D133" s="56">
        <v>1290.5999999999999</v>
      </c>
      <c r="E133" s="56">
        <v>1290.5999999999999</v>
      </c>
      <c r="F133" s="56">
        <v>1285</v>
      </c>
      <c r="G133" s="58">
        <f t="shared" si="28"/>
        <v>-4.7527675276752834E-2</v>
      </c>
    </row>
    <row r="134" spans="1:7" s="31" customFormat="1" ht="15.75">
      <c r="A134" s="51" t="s">
        <v>32</v>
      </c>
      <c r="B134" s="33"/>
      <c r="C134" s="56">
        <v>0</v>
      </c>
      <c r="D134" s="56">
        <v>78.900000000000006</v>
      </c>
      <c r="E134" s="56">
        <v>0</v>
      </c>
      <c r="F134" s="56">
        <v>78.900000000000006</v>
      </c>
      <c r="G134" s="79" t="s">
        <v>94</v>
      </c>
    </row>
    <row r="135" spans="1:7" s="31" customFormat="1" ht="15.75">
      <c r="A135" s="51" t="s">
        <v>35</v>
      </c>
      <c r="B135" s="33"/>
      <c r="C135" s="56">
        <v>6.3</v>
      </c>
      <c r="D135" s="56">
        <v>0</v>
      </c>
      <c r="E135" s="56">
        <v>0</v>
      </c>
      <c r="F135" s="56">
        <v>10</v>
      </c>
      <c r="G135" s="58">
        <f t="shared" si="28"/>
        <v>-1</v>
      </c>
    </row>
    <row r="136" spans="1:7" s="31" customFormat="1" ht="15.75">
      <c r="A136" s="51" t="s">
        <v>34</v>
      </c>
      <c r="B136" s="33"/>
      <c r="C136" s="56">
        <v>102</v>
      </c>
      <c r="D136" s="56">
        <v>102</v>
      </c>
      <c r="E136" s="56">
        <v>102</v>
      </c>
      <c r="F136" s="56">
        <v>102</v>
      </c>
      <c r="G136" s="58">
        <f t="shared" si="28"/>
        <v>0</v>
      </c>
    </row>
    <row r="137" spans="1:7" s="31" customFormat="1" ht="15.75">
      <c r="A137" s="51" t="s">
        <v>36</v>
      </c>
      <c r="B137" s="33"/>
      <c r="C137" s="56">
        <v>106.6</v>
      </c>
      <c r="D137" s="56">
        <v>112.2</v>
      </c>
      <c r="E137" s="56">
        <v>106.6</v>
      </c>
      <c r="F137" s="56">
        <v>112.2</v>
      </c>
      <c r="G137" s="58">
        <f t="shared" si="28"/>
        <v>5.2532833020637978E-2</v>
      </c>
    </row>
    <row r="138" spans="1:7" s="31" customFormat="1" ht="15.75">
      <c r="A138" s="51" t="s">
        <v>37</v>
      </c>
      <c r="B138" s="33"/>
      <c r="C138" s="56">
        <v>109.9</v>
      </c>
      <c r="D138" s="56">
        <v>115.3</v>
      </c>
      <c r="E138" s="56">
        <v>109.9</v>
      </c>
      <c r="F138" s="56">
        <v>100.1</v>
      </c>
      <c r="G138" s="58">
        <f t="shared" si="28"/>
        <v>4.9135577797998098E-2</v>
      </c>
    </row>
    <row r="139" spans="1:7" s="31" customFormat="1" ht="15.75">
      <c r="A139" s="51" t="s">
        <v>38</v>
      </c>
      <c r="B139" s="33"/>
      <c r="C139" s="56">
        <v>32.4</v>
      </c>
      <c r="D139" s="56">
        <v>34.1</v>
      </c>
      <c r="E139" s="56">
        <v>32.4</v>
      </c>
      <c r="F139" s="56">
        <v>34.1</v>
      </c>
      <c r="G139" s="58">
        <f t="shared" si="28"/>
        <v>5.2469135802469223E-2</v>
      </c>
    </row>
    <row r="140" spans="1:7" s="31" customFormat="1" ht="15.75">
      <c r="A140" s="51" t="s">
        <v>39</v>
      </c>
      <c r="B140" s="33"/>
      <c r="C140" s="56">
        <v>176.3</v>
      </c>
      <c r="D140" s="56">
        <v>195</v>
      </c>
      <c r="E140" s="56">
        <v>176.3</v>
      </c>
      <c r="F140" s="56">
        <v>175</v>
      </c>
      <c r="G140" s="58">
        <f t="shared" si="28"/>
        <v>0.10606920022688592</v>
      </c>
    </row>
    <row r="141" spans="1:7" s="31" customFormat="1" ht="15.75">
      <c r="A141" s="51" t="s">
        <v>40</v>
      </c>
      <c r="B141" s="33"/>
      <c r="C141" s="56">
        <v>0</v>
      </c>
      <c r="D141" s="56">
        <v>13.5</v>
      </c>
      <c r="E141" s="56">
        <v>0</v>
      </c>
      <c r="F141" s="56">
        <v>13.5</v>
      </c>
      <c r="G141" s="79" t="s">
        <v>94</v>
      </c>
    </row>
    <row r="142" spans="1:7" s="31" customFormat="1" ht="15.75">
      <c r="A142" s="51" t="s">
        <v>41</v>
      </c>
      <c r="B142" s="33"/>
      <c r="C142" s="56">
        <v>30</v>
      </c>
      <c r="D142" s="56">
        <v>30</v>
      </c>
      <c r="E142" s="56">
        <v>30</v>
      </c>
      <c r="F142" s="56">
        <v>30</v>
      </c>
      <c r="G142" s="58">
        <f t="shared" si="28"/>
        <v>0</v>
      </c>
    </row>
    <row r="143" spans="1:7" s="31" customFormat="1" ht="15.75">
      <c r="A143" s="51" t="s">
        <v>33</v>
      </c>
      <c r="B143" s="33"/>
      <c r="C143" s="56">
        <v>133</v>
      </c>
      <c r="D143" s="56">
        <v>0</v>
      </c>
      <c r="E143" s="56">
        <v>0</v>
      </c>
      <c r="F143" s="56">
        <v>0</v>
      </c>
      <c r="G143" s="58">
        <f t="shared" si="28"/>
        <v>-1</v>
      </c>
    </row>
    <row r="144" spans="1:7" s="31" customFormat="1" ht="15.75">
      <c r="A144" s="51" t="s">
        <v>102</v>
      </c>
      <c r="B144" s="33"/>
      <c r="C144" s="56">
        <v>0</v>
      </c>
      <c r="D144" s="56">
        <v>315</v>
      </c>
      <c r="E144" s="56">
        <v>0</v>
      </c>
      <c r="F144" s="56">
        <v>315</v>
      </c>
      <c r="G144" s="79" t="s">
        <v>94</v>
      </c>
    </row>
    <row r="145" spans="1:7" s="31" customFormat="1" ht="15.75">
      <c r="A145" s="103" t="s">
        <v>107</v>
      </c>
      <c r="B145" s="33"/>
      <c r="C145" s="56">
        <v>0</v>
      </c>
      <c r="D145" s="56">
        <v>-1261</v>
      </c>
      <c r="E145" s="56">
        <v>0</v>
      </c>
      <c r="F145" s="56">
        <v>-1261</v>
      </c>
      <c r="G145" s="80"/>
    </row>
    <row r="147" spans="1:7" ht="19.5">
      <c r="A147" s="26" t="s">
        <v>42</v>
      </c>
      <c r="C147" s="15" t="s">
        <v>47</v>
      </c>
    </row>
    <row r="148" spans="1:7" s="31" customFormat="1" ht="15.75">
      <c r="A148" s="51" t="s">
        <v>108</v>
      </c>
      <c r="B148" s="33"/>
      <c r="C148" s="56">
        <f>115.5+5.1</f>
        <v>120.6</v>
      </c>
      <c r="D148" s="56">
        <f>117.7+5.8</f>
        <v>123.5</v>
      </c>
      <c r="E148" s="56">
        <v>110.8</v>
      </c>
      <c r="F148" s="56">
        <v>113.3</v>
      </c>
      <c r="G148" s="58">
        <f t="shared" ref="G148:G155" si="30">+(D148-C148)/C148</f>
        <v>2.4046434494195735E-2</v>
      </c>
    </row>
    <row r="149" spans="1:7" s="31" customFormat="1" ht="15.75">
      <c r="A149" s="51" t="s">
        <v>76</v>
      </c>
      <c r="B149" s="33"/>
      <c r="C149" s="56">
        <v>-1090</v>
      </c>
      <c r="D149" s="56">
        <v>-1290</v>
      </c>
      <c r="E149" s="56">
        <v>-1290</v>
      </c>
      <c r="F149" s="56">
        <v>-1290</v>
      </c>
      <c r="G149" s="58">
        <f t="shared" si="30"/>
        <v>0.1834862385321101</v>
      </c>
    </row>
    <row r="150" spans="1:7" s="31" customFormat="1" ht="15.75">
      <c r="A150" s="51" t="s">
        <v>109</v>
      </c>
      <c r="B150" s="33"/>
      <c r="C150" s="56">
        <v>-23</v>
      </c>
      <c r="D150" s="56">
        <v>0</v>
      </c>
      <c r="E150" s="56">
        <v>0</v>
      </c>
      <c r="F150" s="56">
        <v>-30</v>
      </c>
      <c r="G150" s="58"/>
    </row>
    <row r="151" spans="1:7" s="31" customFormat="1" ht="15.75">
      <c r="A151" s="51" t="s">
        <v>77</v>
      </c>
      <c r="B151" s="33"/>
      <c r="C151" s="56">
        <f>62.6+27.4</f>
        <v>90</v>
      </c>
      <c r="D151" s="56">
        <f>71.8+25</f>
        <v>96.8</v>
      </c>
      <c r="E151" s="56">
        <f>62.6+25</f>
        <v>87.6</v>
      </c>
      <c r="F151" s="56">
        <v>88</v>
      </c>
      <c r="G151" s="58">
        <f t="shared" si="30"/>
        <v>7.5555555555555529E-2</v>
      </c>
    </row>
    <row r="152" spans="1:7" s="31" customFormat="1" ht="15.75">
      <c r="A152" s="51" t="s">
        <v>78</v>
      </c>
      <c r="B152" s="33"/>
      <c r="C152" s="56">
        <v>-323</v>
      </c>
      <c r="D152" s="56">
        <v>-350</v>
      </c>
      <c r="E152" s="56">
        <v>-350</v>
      </c>
      <c r="F152" s="56">
        <v>-350</v>
      </c>
      <c r="G152" s="58">
        <f t="shared" si="30"/>
        <v>8.3591331269349839E-2</v>
      </c>
    </row>
    <row r="153" spans="1:7" s="31" customFormat="1" ht="15.75">
      <c r="A153" s="51" t="s">
        <v>79</v>
      </c>
      <c r="B153" s="33"/>
      <c r="C153" s="56">
        <v>55.1</v>
      </c>
      <c r="D153" s="56">
        <v>67.7</v>
      </c>
      <c r="E153" s="56">
        <v>57.6</v>
      </c>
      <c r="F153" s="56">
        <v>60</v>
      </c>
      <c r="G153" s="58">
        <f t="shared" si="30"/>
        <v>0.22867513611615248</v>
      </c>
    </row>
    <row r="154" spans="1:7" ht="15">
      <c r="A154" s="25"/>
    </row>
    <row r="155" spans="1:7" s="91" customFormat="1" ht="15.75">
      <c r="A155" s="104" t="s">
        <v>110</v>
      </c>
      <c r="B155" s="89"/>
      <c r="C155" s="105">
        <v>23</v>
      </c>
      <c r="D155" s="105">
        <v>0</v>
      </c>
      <c r="E155" s="105">
        <v>0</v>
      </c>
      <c r="F155" s="105">
        <v>4</v>
      </c>
      <c r="G155" s="90">
        <f t="shared" si="30"/>
        <v>-1</v>
      </c>
    </row>
    <row r="156" spans="1:7" ht="15.75">
      <c r="A156" s="37"/>
    </row>
    <row r="157" spans="1:7" ht="21.75">
      <c r="A157" s="68" t="s">
        <v>43</v>
      </c>
    </row>
    <row r="158" spans="1:7" s="71" customFormat="1" ht="8.25">
      <c r="A158" s="74"/>
      <c r="C158" s="72"/>
      <c r="D158" s="72"/>
      <c r="E158" s="72"/>
      <c r="F158" s="72"/>
      <c r="G158" s="73"/>
    </row>
    <row r="159" spans="1:7" s="31" customFormat="1" ht="15.75">
      <c r="A159" s="55" t="s">
        <v>80</v>
      </c>
      <c r="B159" s="33"/>
      <c r="C159" s="56">
        <v>1466</v>
      </c>
      <c r="D159" s="56">
        <v>1400</v>
      </c>
      <c r="E159" s="56">
        <v>1466</v>
      </c>
      <c r="F159" s="56">
        <v>1466</v>
      </c>
      <c r="G159" s="58">
        <f t="shared" ref="G159:G160" si="31">+(D159-C159)/C159</f>
        <v>-4.5020463847203276E-2</v>
      </c>
    </row>
    <row r="160" spans="1:7" s="31" customFormat="1" ht="15.75">
      <c r="A160" s="55" t="s">
        <v>44</v>
      </c>
      <c r="B160" s="33"/>
      <c r="C160" s="56">
        <v>185.1</v>
      </c>
      <c r="D160" s="56">
        <v>185.1</v>
      </c>
      <c r="E160" s="56">
        <v>198</v>
      </c>
      <c r="F160" s="56">
        <v>185.1</v>
      </c>
      <c r="G160" s="58">
        <f t="shared" si="31"/>
        <v>0</v>
      </c>
    </row>
    <row r="161" spans="1:7" ht="15">
      <c r="A161" s="38"/>
    </row>
    <row r="162" spans="1:7" ht="21.75">
      <c r="A162" s="68" t="s">
        <v>81</v>
      </c>
    </row>
    <row r="163" spans="1:7" s="71" customFormat="1" ht="8.25">
      <c r="A163" s="74"/>
      <c r="C163" s="72"/>
      <c r="D163" s="72"/>
      <c r="E163" s="72"/>
      <c r="F163" s="72"/>
      <c r="G163" s="73"/>
    </row>
    <row r="164" spans="1:7" s="31" customFormat="1" ht="15.75">
      <c r="A164" s="51" t="s">
        <v>45</v>
      </c>
      <c r="B164" s="33"/>
      <c r="C164" s="56">
        <v>83</v>
      </c>
      <c r="D164" s="56">
        <v>86.5</v>
      </c>
      <c r="E164" s="56">
        <v>85</v>
      </c>
      <c r="F164" s="56">
        <v>85</v>
      </c>
      <c r="G164" s="58">
        <f t="shared" ref="G164:G165" si="32">+(D164-C164)/C164</f>
        <v>4.2168674698795178E-2</v>
      </c>
    </row>
    <row r="165" spans="1:7" s="31" customFormat="1" ht="15.75">
      <c r="A165" s="51" t="s">
        <v>46</v>
      </c>
      <c r="B165" s="33"/>
      <c r="C165" s="56">
        <v>2.1</v>
      </c>
      <c r="D165" s="56">
        <v>2.2999999999999998</v>
      </c>
      <c r="E165" s="56">
        <v>2</v>
      </c>
      <c r="F165" s="56">
        <v>2</v>
      </c>
      <c r="G165" s="58">
        <f t="shared" si="32"/>
        <v>9.5238095238095108E-2</v>
      </c>
    </row>
  </sheetData>
  <phoneticPr fontId="22" type="noConversion"/>
  <pageMargins left="0.7" right="0.7" top="0.75" bottom="0.75" header="0.3" footer="0.3"/>
  <pageSetup scale="87" fitToHeight="0" orientation="portrait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lnowels</dc:creator>
  <cp:lastModifiedBy>Larry Nowels</cp:lastModifiedBy>
  <cp:lastPrinted>2014-02-25T22:54:48Z</cp:lastPrinted>
  <dcterms:created xsi:type="dcterms:W3CDTF">2014-02-19T18:38:11Z</dcterms:created>
  <dcterms:modified xsi:type="dcterms:W3CDTF">2014-07-30T19:25:51Z</dcterms:modified>
</cp:coreProperties>
</file>