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5" windowWidth="15600" windowHeight="76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43" i="1" l="1"/>
  <c r="H43" i="1"/>
  <c r="I43" i="1" s="1"/>
  <c r="H92" i="1"/>
  <c r="I92" i="1" s="1"/>
  <c r="G90" i="1"/>
  <c r="H91" i="1"/>
  <c r="G85" i="1"/>
  <c r="F85" i="1"/>
  <c r="D79" i="1"/>
  <c r="G79" i="1"/>
  <c r="F79" i="1"/>
  <c r="H76" i="1"/>
  <c r="F55" i="1"/>
  <c r="F48" i="1"/>
  <c r="H45" i="1"/>
  <c r="H42" i="1"/>
  <c r="I42" i="1" s="1"/>
  <c r="H40" i="1"/>
  <c r="H38" i="1"/>
  <c r="I38" i="1" s="1"/>
  <c r="F35" i="1"/>
  <c r="H87" i="1"/>
  <c r="H86" i="1"/>
  <c r="H82" i="1"/>
  <c r="H81" i="1"/>
  <c r="H80" i="1"/>
  <c r="I80" i="1" s="1"/>
  <c r="H78" i="1"/>
  <c r="H77" i="1"/>
  <c r="H74" i="1"/>
  <c r="I74" i="1" s="1"/>
  <c r="H73" i="1"/>
  <c r="H71" i="1"/>
  <c r="H70" i="1"/>
  <c r="H69" i="1"/>
  <c r="H67" i="1"/>
  <c r="I67" i="1" s="1"/>
  <c r="H66" i="1"/>
  <c r="H65" i="1"/>
  <c r="H64" i="1"/>
  <c r="H63" i="1"/>
  <c r="I63" i="1" s="1"/>
  <c r="H62" i="1"/>
  <c r="H60" i="1"/>
  <c r="H59" i="1"/>
  <c r="H58" i="1"/>
  <c r="I58" i="1" s="1"/>
  <c r="H57" i="1"/>
  <c r="H54" i="1"/>
  <c r="H53" i="1"/>
  <c r="H51" i="1"/>
  <c r="I51" i="1" s="1"/>
  <c r="H50" i="1"/>
  <c r="H47" i="1"/>
  <c r="I47" i="1" s="1"/>
  <c r="H41" i="1"/>
  <c r="I41" i="1" s="1"/>
  <c r="H39" i="1"/>
  <c r="H37" i="1"/>
  <c r="H36" i="1"/>
  <c r="H34" i="1"/>
  <c r="H33" i="1"/>
  <c r="I33" i="1" s="1"/>
  <c r="H28" i="1"/>
  <c r="H27" i="1"/>
  <c r="H25" i="1"/>
  <c r="I25" i="1" s="1"/>
  <c r="H24" i="1"/>
  <c r="I24" i="1" s="1"/>
  <c r="H23" i="1"/>
  <c r="G21" i="1"/>
  <c r="H20" i="1"/>
  <c r="J20" i="1" s="1"/>
  <c r="H14" i="1"/>
  <c r="H12" i="1"/>
  <c r="H11" i="1"/>
  <c r="H10" i="1"/>
  <c r="G8" i="1"/>
  <c r="E92" i="1"/>
  <c r="E91" i="1"/>
  <c r="E88" i="1"/>
  <c r="E87" i="1"/>
  <c r="E86" i="1"/>
  <c r="E83" i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4" i="1"/>
  <c r="E52" i="1"/>
  <c r="E51" i="1"/>
  <c r="E50" i="1"/>
  <c r="E49" i="1"/>
  <c r="E47" i="1"/>
  <c r="E46" i="1"/>
  <c r="E45" i="1"/>
  <c r="E44" i="1"/>
  <c r="E42" i="1"/>
  <c r="E41" i="1"/>
  <c r="E40" i="1"/>
  <c r="E39" i="1"/>
  <c r="E38" i="1"/>
  <c r="E37" i="1"/>
  <c r="E36" i="1"/>
  <c r="E34" i="1"/>
  <c r="E33" i="1"/>
  <c r="E32" i="1"/>
  <c r="E28" i="1"/>
  <c r="E27" i="1"/>
  <c r="E25" i="1"/>
  <c r="E24" i="1"/>
  <c r="E23" i="1"/>
  <c r="E22" i="1"/>
  <c r="E20" i="1"/>
  <c r="E19" i="1"/>
  <c r="E17" i="1"/>
  <c r="E16" i="1"/>
  <c r="E13" i="1"/>
  <c r="E12" i="1"/>
  <c r="E11" i="1"/>
  <c r="E10" i="1"/>
  <c r="E9" i="1"/>
  <c r="I39" i="1" l="1"/>
  <c r="I73" i="1"/>
  <c r="I87" i="1"/>
  <c r="I76" i="1"/>
  <c r="I64" i="1"/>
  <c r="I45" i="1"/>
  <c r="I81" i="1"/>
  <c r="I27" i="1"/>
  <c r="I54" i="1"/>
  <c r="I70" i="1"/>
  <c r="I82" i="1"/>
  <c r="I91" i="1"/>
  <c r="I34" i="1"/>
  <c r="I59" i="1"/>
  <c r="I69" i="1"/>
  <c r="I36" i="1"/>
  <c r="I60" i="1"/>
  <c r="I65" i="1"/>
  <c r="I77" i="1"/>
  <c r="I23" i="1"/>
  <c r="I28" i="1"/>
  <c r="I37" i="1"/>
  <c r="I50" i="1"/>
  <c r="I57" i="1"/>
  <c r="I62" i="1"/>
  <c r="I66" i="1"/>
  <c r="I71" i="1"/>
  <c r="I78" i="1"/>
  <c r="I86" i="1"/>
  <c r="I40" i="1"/>
  <c r="F61" i="1"/>
  <c r="G15" i="1"/>
  <c r="G31" i="1"/>
  <c r="G35" i="1"/>
  <c r="H35" i="1" s="1"/>
  <c r="G48" i="1"/>
  <c r="H48" i="1" s="1"/>
  <c r="H56" i="1"/>
  <c r="I56" i="1" s="1"/>
  <c r="H13" i="1"/>
  <c r="I13" i="1" s="1"/>
  <c r="H26" i="1"/>
  <c r="H52" i="1"/>
  <c r="I52" i="1" s="1"/>
  <c r="G61" i="1"/>
  <c r="H68" i="1"/>
  <c r="I68" i="1" s="1"/>
  <c r="H72" i="1"/>
  <c r="I72" i="1" s="1"/>
  <c r="H79" i="1"/>
  <c r="H85" i="1"/>
  <c r="H22" i="1"/>
  <c r="I22" i="1" s="1"/>
  <c r="H32" i="1"/>
  <c r="I32" i="1" s="1"/>
  <c r="H88" i="1"/>
  <c r="I88" i="1" s="1"/>
  <c r="H75" i="1"/>
  <c r="I75" i="1" s="1"/>
  <c r="H16" i="1"/>
  <c r="J16" i="1" s="1"/>
  <c r="H19" i="1"/>
  <c r="H18" i="1"/>
  <c r="H44" i="1"/>
  <c r="I44" i="1" s="1"/>
  <c r="H46" i="1"/>
  <c r="I46" i="1" s="1"/>
  <c r="H83" i="1"/>
  <c r="H9" i="1"/>
  <c r="I9" i="1" s="1"/>
  <c r="H17" i="1"/>
  <c r="I17" i="1" s="1"/>
  <c r="I20" i="1"/>
  <c r="G55" i="1"/>
  <c r="F21" i="1"/>
  <c r="H21" i="1" s="1"/>
  <c r="F31" i="1"/>
  <c r="F90" i="1"/>
  <c r="H90" i="1" s="1"/>
  <c r="H49" i="1"/>
  <c r="I49" i="1" s="1"/>
  <c r="J9" i="1"/>
  <c r="J17" i="1"/>
  <c r="J11" i="1"/>
  <c r="F15" i="1"/>
  <c r="H15" i="1" s="1"/>
  <c r="J12" i="1"/>
  <c r="I12" i="1"/>
  <c r="J13" i="1"/>
  <c r="I11" i="1"/>
  <c r="J10" i="1"/>
  <c r="I10" i="1"/>
  <c r="F8" i="1"/>
  <c r="H61" i="1" l="1"/>
  <c r="H31" i="1"/>
  <c r="G30" i="1"/>
  <c r="F30" i="1"/>
  <c r="I16" i="1"/>
  <c r="H55" i="1"/>
  <c r="I83" i="1"/>
  <c r="J83" i="1"/>
  <c r="J19" i="1"/>
  <c r="I19" i="1"/>
  <c r="H8" i="1"/>
  <c r="D31" i="1"/>
  <c r="C31" i="1"/>
  <c r="B31" i="1"/>
  <c r="D90" i="1"/>
  <c r="C90" i="1"/>
  <c r="E90" i="1" l="1"/>
  <c r="I90" i="1" s="1"/>
  <c r="H30" i="1"/>
  <c r="E31" i="1"/>
  <c r="I31" i="1" s="1"/>
  <c r="D85" i="1"/>
  <c r="C85" i="1"/>
  <c r="E85" i="1" s="1"/>
  <c r="I85" i="1" s="1"/>
  <c r="C79" i="1"/>
  <c r="D61" i="1"/>
  <c r="C61" i="1"/>
  <c r="D55" i="1"/>
  <c r="C55" i="1"/>
  <c r="B55" i="1"/>
  <c r="D53" i="1"/>
  <c r="C53" i="1"/>
  <c r="D48" i="1"/>
  <c r="C48" i="1"/>
  <c r="B48" i="1"/>
  <c r="D35" i="1"/>
  <c r="C35" i="1"/>
  <c r="B35" i="1"/>
  <c r="C26" i="1"/>
  <c r="E26" i="1" s="1"/>
  <c r="I26" i="1" s="1"/>
  <c r="D21" i="1"/>
  <c r="B21" i="1"/>
  <c r="D18" i="1"/>
  <c r="C18" i="1"/>
  <c r="B18" i="1"/>
  <c r="D15" i="1"/>
  <c r="C15" i="1"/>
  <c r="B15" i="1"/>
  <c r="C14" i="1"/>
  <c r="E14" i="1" s="1"/>
  <c r="D8" i="1"/>
  <c r="B8" i="1"/>
  <c r="E15" i="1" l="1"/>
  <c r="J15" i="1" s="1"/>
  <c r="E48" i="1"/>
  <c r="I48" i="1" s="1"/>
  <c r="E61" i="1"/>
  <c r="I61" i="1" s="1"/>
  <c r="E18" i="1"/>
  <c r="E79" i="1"/>
  <c r="I79" i="1" s="1"/>
  <c r="I15" i="1"/>
  <c r="I14" i="1"/>
  <c r="J14" i="1"/>
  <c r="E53" i="1"/>
  <c r="I53" i="1" s="1"/>
  <c r="E35" i="1"/>
  <c r="I35" i="1" s="1"/>
  <c r="E55" i="1"/>
  <c r="I55" i="1" s="1"/>
  <c r="C8" i="1"/>
  <c r="E8" i="1" s="1"/>
  <c r="B30" i="1"/>
  <c r="B7" i="1"/>
  <c r="C21" i="1"/>
  <c r="E21" i="1" s="1"/>
  <c r="I21" i="1" s="1"/>
  <c r="D7" i="1"/>
  <c r="C30" i="1"/>
  <c r="D30" i="1"/>
  <c r="J18" i="1" l="1"/>
  <c r="I18" i="1"/>
  <c r="E30" i="1"/>
  <c r="I30" i="1" s="1"/>
  <c r="J8" i="1"/>
  <c r="I8" i="1"/>
  <c r="D4" i="1"/>
  <c r="D5" i="1" s="1"/>
  <c r="J92" i="1"/>
  <c r="J37" i="1"/>
  <c r="J81" i="1"/>
  <c r="J51" i="1"/>
  <c r="J27" i="1"/>
  <c r="J82" i="1"/>
  <c r="J63" i="1"/>
  <c r="J87" i="1"/>
  <c r="J73" i="1"/>
  <c r="J50" i="1"/>
  <c r="J32" i="1"/>
  <c r="J62" i="1"/>
  <c r="J46" i="1"/>
  <c r="J25" i="1"/>
  <c r="J72" i="1"/>
  <c r="J23" i="1"/>
  <c r="J75" i="1"/>
  <c r="J60" i="1"/>
  <c r="J47" i="1"/>
  <c r="J86" i="1"/>
  <c r="J39" i="1"/>
  <c r="J69" i="1"/>
  <c r="J44" i="1"/>
  <c r="J56" i="1"/>
  <c r="J42" i="1"/>
  <c r="J31" i="1"/>
  <c r="J26" i="1"/>
  <c r="J45" i="1"/>
  <c r="J28" i="1"/>
  <c r="J74" i="1"/>
  <c r="J59" i="1"/>
  <c r="J41" i="1"/>
  <c r="J64" i="1"/>
  <c r="F7" i="1"/>
  <c r="G7" i="1"/>
  <c r="G4" i="1" s="1"/>
  <c r="G5" i="1" s="1"/>
  <c r="J49" i="1"/>
  <c r="J80" i="1"/>
  <c r="J65" i="1"/>
  <c r="J40" i="1"/>
  <c r="J24" i="1"/>
  <c r="J70" i="1"/>
  <c r="J54" i="1"/>
  <c r="J38" i="1"/>
  <c r="J57" i="1"/>
  <c r="J36" i="1"/>
  <c r="J90" i="1"/>
  <c r="J22" i="1"/>
  <c r="J58" i="1"/>
  <c r="J33" i="1"/>
  <c r="J52" i="1"/>
  <c r="J34" i="1"/>
  <c r="J91" i="1"/>
  <c r="C7" i="1"/>
  <c r="C4" i="1" s="1"/>
  <c r="B4" i="1"/>
  <c r="B2" i="1" s="1"/>
  <c r="H7" i="1" l="1"/>
  <c r="I7" i="1" s="1"/>
  <c r="F4" i="1"/>
  <c r="E7" i="1"/>
  <c r="C5" i="1"/>
  <c r="E4" i="1"/>
  <c r="D2" i="1"/>
  <c r="J21" i="1"/>
  <c r="J53" i="1"/>
  <c r="J61" i="1"/>
  <c r="J55" i="1"/>
  <c r="J85" i="1"/>
  <c r="J48" i="1"/>
  <c r="J79" i="1"/>
  <c r="J35" i="1"/>
  <c r="B5" i="1"/>
  <c r="C2" i="1"/>
  <c r="H4" i="1" l="1"/>
  <c r="I4" i="1" s="1"/>
  <c r="F5" i="1"/>
  <c r="H5" i="1" s="1"/>
  <c r="E2" i="1"/>
  <c r="F2" i="1"/>
  <c r="G2" i="1"/>
  <c r="E5" i="1"/>
  <c r="J30" i="1"/>
  <c r="J7" i="1"/>
  <c r="I5" i="1" l="1"/>
  <c r="H2" i="1"/>
  <c r="I2" i="1" s="1"/>
  <c r="J4" i="1"/>
  <c r="J2" i="1" l="1"/>
  <c r="J5" i="1"/>
</calcChain>
</file>

<file path=xl/sharedStrings.xml><?xml version="1.0" encoding="utf-8"?>
<sst xmlns="http://schemas.openxmlformats.org/spreadsheetml/2006/main" count="110" uniqueCount="97">
  <si>
    <t>INTERNATIONAL AFFAIRS</t>
  </si>
  <si>
    <t>STATE-FOREIGN OPERATIONS - 150 DISC</t>
  </si>
  <si>
    <t>STATE-FOREIGN OPERATIONS TOTAL DISC</t>
  </si>
  <si>
    <t>STATE DEPARTMENT OPERATIONS</t>
  </si>
  <si>
    <t>Administration of Foreign Affairs</t>
  </si>
  <si>
    <t>Diplomatic &amp; Consular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</si>
  <si>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</si>
  <si>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</si>
  <si>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</si>
  <si>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</si>
  <si>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</si>
  <si>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</si>
  <si>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</si>
  <si>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</si>
  <si>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Broadcasting Board of Governors</t>
  </si>
  <si>
    <t>International Broadcasting Operations</t>
  </si>
  <si>
    <t>Broadcasting Capital Improvements</t>
  </si>
  <si>
    <t>Related Programs</t>
  </si>
  <si>
    <t>Asia Foundation</t>
  </si>
  <si>
    <t>East-West Center*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</si>
  <si>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</si>
  <si>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</si>
  <si>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</si>
  <si>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</si>
  <si>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</si>
  <si>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</si>
  <si>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</si>
  <si>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</si>
  <si>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</si>
  <si>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</si>
  <si>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</si>
  <si>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</si>
  <si>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</si>
  <si>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</si>
  <si>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</si>
  <si>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</si>
  <si>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Fund (ESF)</t>
  </si>
  <si>
    <t>Democracy Fund</t>
  </si>
  <si>
    <t>Assisstance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</si>
  <si>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</si>
  <si>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</si>
  <si>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</si>
  <si>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</si>
  <si>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</si>
  <si>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</si>
  <si>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</si>
  <si>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</si>
  <si>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</si>
  <si>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</si>
  <si>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</si>
  <si>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</si>
  <si>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</si>
  <si>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</si>
  <si>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</si>
  <si>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</si>
  <si>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</si>
  <si>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</si>
  <si>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</si>
  <si>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</si>
  <si>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International Clean Technology Fund</t>
  </si>
  <si>
    <t>International Strategic Climate Fund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</si>
  <si>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</si>
  <si>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</si>
  <si>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</si>
  <si>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</si>
  <si>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</si>
  <si>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</si>
  <si>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</si>
  <si>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</si>
  <si>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</si>
  <si>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</si>
  <si>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</si>
  <si>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</si>
  <si>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</si>
  <si>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</si>
  <si>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</si>
  <si>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</si>
  <si>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</si>
  <si>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</si>
  <si>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</si>
  <si>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Local and Regional Procurement</t>
  </si>
  <si>
    <t>OTHER APPROPRIATIONS</t>
  </si>
  <si>
    <t>International Trade Commission</t>
  </si>
  <si>
    <t>Foreign Claims Settlement Commission</t>
  </si>
  <si>
    <t xml:space="preserve"> </t>
  </si>
  <si>
    <t>(Dollars in millions)</t>
  </si>
  <si>
    <t>FY17 Omni Base</t>
  </si>
  <si>
    <t>FY17 Omni OCO</t>
  </si>
  <si>
    <t>FY17 Total</t>
  </si>
  <si>
    <t>NA</t>
  </si>
  <si>
    <t>FY17 Security Assistance Approps Act OCO</t>
  </si>
  <si>
    <t>FY18 Request OCO</t>
  </si>
  <si>
    <t>FY18 Request Base</t>
  </si>
  <si>
    <t>FY18 Request Total</t>
  </si>
  <si>
    <t>FY18 Total Compared to FY17 Total $s</t>
  </si>
  <si>
    <t>FY18 Total Compared to FY17 Total %</t>
  </si>
  <si>
    <t>Economic Support and Development Fund (ESDF)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</si>
</sst>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/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3" fontId="4" fillId="0" borderId="0" xfId="0" applyNumberFormat="1" applyFont="1" applyFill="1" applyBorder="1"/>
    <xf numFmtId="0" fontId="0" fillId="0" borderId="0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Border="1"/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3" fontId="7" fillId="0" borderId="0" xfId="0" applyNumberFormat="1" applyFont="1" applyFill="1" applyBorder="1"/>
    <xf numFmtId="0" fontId="2" fillId="0" borderId="0" xfId="0" applyFont="1" applyBorder="1"/>
    <xf numFmtId="0" fontId="0" fillId="0" borderId="1" xfId="0" applyBorder="1"/>
    <xf numFmtId="9" fontId="0" fillId="0" borderId="0" xfId="1" applyFont="1"/>
    <xf numFmtId="43" fontId="0" fillId="0" borderId="0" xfId="2" applyFont="1" applyBorder="1"/>
    <xf numFmtId="43" fontId="0" fillId="0" borderId="0" xfId="2" applyFont="1" applyBorder="1" applyAlignment="1">
      <alignment horizontal="right"/>
    </xf>
    <xf numFmtId="3" fontId="5" fillId="3" borderId="1" xfId="0" applyNumberFormat="1" applyFont="1" applyFill="1" applyBorder="1"/>
    <xf numFmtId="3" fontId="0" fillId="3" borderId="0" xfId="0" applyNumberFormat="1" applyFont="1" applyFill="1" applyBorder="1"/>
    <xf numFmtId="3" fontId="7" fillId="3" borderId="0" xfId="0" applyNumberFormat="1" applyFont="1" applyFill="1" applyBorder="1"/>
    <xf numFmtId="3" fontId="8" fillId="3" borderId="1" xfId="0" applyNumberFormat="1" applyFont="1" applyFill="1" applyBorder="1"/>
    <xf numFmtId="3" fontId="2" fillId="3" borderId="1" xfId="0" applyNumberFormat="1" applyFont="1" applyFill="1" applyBorder="1"/>
    <xf numFmtId="0" fontId="2" fillId="3" borderId="0" xfId="0" applyFont="1" applyFill="1" applyBorder="1"/>
    <xf numFmtId="3" fontId="0" fillId="3" borderId="1" xfId="0" applyNumberFormat="1" applyFont="1" applyFill="1" applyBorder="1"/>
    <xf numFmtId="165" fontId="1" fillId="0" borderId="1" xfId="2" applyNumberFormat="1" applyFont="1" applyBorder="1"/>
    <xf numFmtId="165" fontId="2" fillId="0" borderId="1" xfId="2" applyNumberFormat="1" applyFont="1" applyBorder="1"/>
    <xf numFmtId="166" fontId="0" fillId="0" borderId="1" xfId="0" applyNumberFormat="1" applyFont="1" applyFill="1" applyBorder="1"/>
    <xf numFmtId="9" fontId="0" fillId="0" borderId="1" xfId="1" applyFont="1" applyBorder="1"/>
    <xf numFmtId="9" fontId="2" fillId="0" borderId="1" xfId="1" applyFont="1" applyBorder="1"/>
    <xf numFmtId="9" fontId="1" fillId="0" borderId="1" xfId="1" applyFont="1" applyBorder="1"/>
    <xf numFmtId="9" fontId="0" fillId="0" borderId="1" xfId="1" applyFont="1" applyBorder="1" applyAlignment="1">
      <alignment horizontal="right"/>
    </xf>
    <xf numFmtId="3" fontId="5" fillId="3" borderId="0" xfId="0" applyNumberFormat="1" applyFont="1" applyFill="1" applyBorder="1"/>
    <xf numFmtId="3" fontId="8" fillId="3" borderId="0" xfId="0" applyNumberFormat="1" applyFont="1" applyFill="1" applyBorder="1"/>
    <xf numFmtId="165" fontId="2" fillId="0" borderId="0" xfId="2" applyNumberFormat="1" applyFont="1" applyBorder="1"/>
    <xf numFmtId="0" fontId="2" fillId="0" borderId="2" xfId="0" applyFont="1" applyBorder="1"/>
    <xf numFmtId="3" fontId="5" fillId="0" borderId="2" xfId="0" applyNumberFormat="1" applyFont="1" applyFill="1" applyBorder="1" applyAlignment="1">
      <alignment horizontal="right" wrapText="1"/>
    </xf>
    <xf numFmtId="3" fontId="5" fillId="3" borderId="2" xfId="0" applyNumberFormat="1" applyFont="1" applyFill="1" applyBorder="1"/>
    <xf numFmtId="3" fontId="0" fillId="3" borderId="2" xfId="0" applyNumberFormat="1" applyFont="1" applyFill="1" applyBorder="1"/>
    <xf numFmtId="165" fontId="2" fillId="0" borderId="2" xfId="2" applyNumberFormat="1" applyFont="1" applyBorder="1"/>
    <xf numFmtId="9" fontId="0" fillId="0" borderId="2" xfId="1" applyFont="1" applyBorder="1"/>
    <xf numFmtId="0" fontId="9" fillId="2" borderId="3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workbookViewId="0">
      <pane ySplit="1" topLeftCell="A2" activePane="bottomLeft" state="frozen"/>
      <selection pane="bottomLeft" activeCell="A19" sqref="A19"/>
    </sheetView>
  </sheetViews>
  <sheetFormatPr defaultRowHeight="15" x14ac:dyDescent="0.25"/>
  <cols>
    <col min="1" max="1" width="55.42578125" customWidth="1"/>
    <col min="2" max="10" width="13.7109375" customWidth="1"/>
  </cols>
  <sheetData>
    <row r="1" spans="1:10" ht="63" customHeight="1" thickBot="1" x14ac:dyDescent="0.3">
      <c r="A1" s="49" t="s">
        <v>85</v>
      </c>
      <c r="B1" s="50" t="s">
        <v>90</v>
      </c>
      <c r="C1" s="51" t="s">
        <v>86</v>
      </c>
      <c r="D1" s="51" t="s">
        <v>87</v>
      </c>
      <c r="E1" s="50" t="s">
        <v>88</v>
      </c>
      <c r="F1" s="51" t="s">
        <v>92</v>
      </c>
      <c r="G1" s="51" t="s">
        <v>91</v>
      </c>
      <c r="H1" s="51" t="s">
        <v>93</v>
      </c>
      <c r="I1" s="51" t="s">
        <v>94</v>
      </c>
      <c r="J1" s="51" t="s">
        <v>95</v>
      </c>
    </row>
    <row r="2" spans="1:10" x14ac:dyDescent="0.25">
      <c r="A2" s="43" t="s">
        <v>0</v>
      </c>
      <c r="B2" s="44">
        <f>+B4+B85+B90</f>
        <v>4300.4000000000005</v>
      </c>
      <c r="C2" s="44">
        <f>+C4+C85+C90</f>
        <v>38331.873999999996</v>
      </c>
      <c r="D2" s="44">
        <f>+D4+D85+D90</f>
        <v>16485.099999999999</v>
      </c>
      <c r="E2" s="45">
        <f>+B2+C2+D2</f>
        <v>59117.373999999996</v>
      </c>
      <c r="F2" s="44">
        <f>+F4+F85+F90</f>
        <v>28040.216000000004</v>
      </c>
      <c r="G2" s="44">
        <f>+G4+G85+G90</f>
        <v>12017.464</v>
      </c>
      <c r="H2" s="46">
        <f>+F2+G2</f>
        <v>40057.680000000008</v>
      </c>
      <c r="I2" s="47">
        <f t="shared" ref="I2:I7" si="0">+H2-E2</f>
        <v>-19059.693999999989</v>
      </c>
      <c r="J2" s="48">
        <f t="shared" ref="J2:J7" si="1">+H2/E2-1</f>
        <v>-0.32240427323446386</v>
      </c>
    </row>
    <row r="3" spans="1:10" s="11" customFormat="1" x14ac:dyDescent="0.25">
      <c r="A3" s="21"/>
      <c r="B3" s="15"/>
      <c r="C3" s="15"/>
      <c r="D3" s="15"/>
      <c r="E3" s="27"/>
      <c r="F3" s="15"/>
      <c r="G3" s="15"/>
      <c r="H3" s="31"/>
      <c r="I3" s="42"/>
      <c r="J3" s="23"/>
    </row>
    <row r="4" spans="1:10" x14ac:dyDescent="0.25">
      <c r="A4" s="13" t="s">
        <v>1</v>
      </c>
      <c r="B4" s="4">
        <f>+B7+B30+B95</f>
        <v>4300.4000000000005</v>
      </c>
      <c r="C4" s="4">
        <f>+C7+C30+C95</f>
        <v>36436.373999999996</v>
      </c>
      <c r="D4" s="4">
        <f>+D7+D30</f>
        <v>16485.099999999999</v>
      </c>
      <c r="E4" s="26">
        <f t="shared" ref="E4:E5" si="2">+B4+C4+D4</f>
        <v>57221.873999999996</v>
      </c>
      <c r="F4" s="4">
        <f>+F7+F30+F95</f>
        <v>27950.601000000002</v>
      </c>
      <c r="G4" s="4">
        <f>+G7+G30+G95</f>
        <v>12017.464</v>
      </c>
      <c r="H4" s="32">
        <f t="shared" ref="H4:H5" si="3">+F4+G4</f>
        <v>39968.065000000002</v>
      </c>
      <c r="I4" s="34">
        <f t="shared" si="0"/>
        <v>-17253.808999999994</v>
      </c>
      <c r="J4" s="36">
        <f t="shared" si="1"/>
        <v>-0.30152471063775355</v>
      </c>
    </row>
    <row r="5" spans="1:10" x14ac:dyDescent="0.25">
      <c r="A5" s="13" t="s">
        <v>2</v>
      </c>
      <c r="B5" s="4">
        <f>+B4+B28</f>
        <v>4300.4000000000005</v>
      </c>
      <c r="C5" s="4">
        <f>+C4+C28</f>
        <v>36563.673999999999</v>
      </c>
      <c r="D5" s="4">
        <f>+D4+D28</f>
        <v>16485.099999999999</v>
      </c>
      <c r="E5" s="26">
        <f t="shared" si="2"/>
        <v>57349.173999999999</v>
      </c>
      <c r="F5" s="4">
        <f>+F4+F28</f>
        <v>28069.304000000004</v>
      </c>
      <c r="G5" s="4">
        <f>+G4+G28</f>
        <v>12017.464</v>
      </c>
      <c r="H5" s="32">
        <f t="shared" si="3"/>
        <v>40086.768000000004</v>
      </c>
      <c r="I5" s="34">
        <f t="shared" si="0"/>
        <v>-17262.405999999995</v>
      </c>
      <c r="J5" s="36">
        <f t="shared" si="1"/>
        <v>-0.30100531177659151</v>
      </c>
    </row>
    <row r="6" spans="1:10" s="11" customFormat="1" x14ac:dyDescent="0.25">
      <c r="B6" s="20" t="s">
        <v>84</v>
      </c>
      <c r="C6" s="20" t="s">
        <v>84</v>
      </c>
      <c r="D6" s="20" t="s">
        <v>84</v>
      </c>
      <c r="E6" s="28"/>
      <c r="F6" s="20" t="s">
        <v>84</v>
      </c>
      <c r="G6" s="20" t="s">
        <v>84</v>
      </c>
      <c r="H6" s="27"/>
      <c r="I6" s="42"/>
      <c r="J6" s="23"/>
    </row>
    <row r="7" spans="1:10" x14ac:dyDescent="0.25">
      <c r="A7" s="13" t="s">
        <v>3</v>
      </c>
      <c r="B7" s="2">
        <f>+B8+B15+B18+B21</f>
        <v>1709.3000000000002</v>
      </c>
      <c r="C7" s="2">
        <f>+C8+C15+C18+C21</f>
        <v>10915.713</v>
      </c>
      <c r="D7" s="2">
        <f>+D8+D15+D18+D21</f>
        <v>5159.8</v>
      </c>
      <c r="E7" s="26">
        <f t="shared" ref="E7:E70" si="4">+B7+C7+D7</f>
        <v>17784.812999999998</v>
      </c>
      <c r="F7" s="2">
        <f>+F8+F15+F18+F21</f>
        <v>8851.0889999999999</v>
      </c>
      <c r="G7" s="2">
        <f>+G8+G15+G18+G21</f>
        <v>4067.5349999999999</v>
      </c>
      <c r="H7" s="30">
        <f>+F7+G7</f>
        <v>12918.624</v>
      </c>
      <c r="I7" s="34">
        <f t="shared" si="0"/>
        <v>-4866.1889999999985</v>
      </c>
      <c r="J7" s="36">
        <f t="shared" si="1"/>
        <v>-0.27361485330208413</v>
      </c>
    </row>
    <row r="8" spans="1:10" x14ac:dyDescent="0.25">
      <c r="A8" s="13" t="s">
        <v>4</v>
      </c>
      <c r="B8" s="2">
        <f t="shared" ref="B8:D8" si="5">SUM(B9:B14)</f>
        <v>1709.3000000000002</v>
      </c>
      <c r="C8" s="2">
        <f t="shared" si="5"/>
        <v>8075.9000000000005</v>
      </c>
      <c r="D8" s="2">
        <f t="shared" si="5"/>
        <v>3704.1000000000004</v>
      </c>
      <c r="E8" s="26">
        <f t="shared" si="4"/>
        <v>13489.300000000001</v>
      </c>
      <c r="F8" s="2">
        <f t="shared" ref="F8:G8" si="6">SUM(F9:F14)</f>
        <v>6872.0249999999996</v>
      </c>
      <c r="G8" s="2">
        <f t="shared" si="6"/>
        <v>3044.0709999999999</v>
      </c>
      <c r="H8" s="32">
        <f>+F8+G8</f>
        <v>9916.0959999999995</v>
      </c>
      <c r="I8" s="34">
        <f>+H8-E8</f>
        <v>-3573.2040000000015</v>
      </c>
      <c r="J8" s="37">
        <f>+H8/E8-1</f>
        <v>-0.26489172900002234</v>
      </c>
    </row>
    <row r="9" spans="1:10" x14ac:dyDescent="0.25">
      <c r="A9" s="22" t="s">
        <v>5</v>
      </c>
      <c r="B9" s="6">
        <v>1052.4000000000001</v>
      </c>
      <c r="C9" s="6">
        <v>6147</v>
      </c>
      <c r="D9" s="6">
        <v>2410.4</v>
      </c>
      <c r="E9" s="29">
        <f t="shared" si="4"/>
        <v>9609.7999999999993</v>
      </c>
      <c r="F9" s="14">
        <v>5283.7860000000001</v>
      </c>
      <c r="G9" s="14">
        <v>2975.971</v>
      </c>
      <c r="H9" s="32">
        <f>+F9+G9</f>
        <v>8259.7569999999996</v>
      </c>
      <c r="I9" s="33">
        <f t="shared" ref="I9:I30" si="7">+H9-E9</f>
        <v>-1350.0429999999997</v>
      </c>
      <c r="J9" s="37">
        <f t="shared" ref="J9:J72" si="8">+H9/E9-1</f>
        <v>-0.14048606630731131</v>
      </c>
    </row>
    <row r="10" spans="1:10" x14ac:dyDescent="0.25">
      <c r="A10" s="22" t="s">
        <v>6</v>
      </c>
      <c r="B10" s="6">
        <v>0</v>
      </c>
      <c r="C10" s="1">
        <v>12.6</v>
      </c>
      <c r="D10" s="1">
        <v>0</v>
      </c>
      <c r="E10" s="29">
        <f t="shared" si="4"/>
        <v>12.6</v>
      </c>
      <c r="F10" s="14">
        <v>15</v>
      </c>
      <c r="G10" s="14">
        <v>0</v>
      </c>
      <c r="H10" s="32">
        <f t="shared" ref="H10:H75" si="9">+F10+G10</f>
        <v>15</v>
      </c>
      <c r="I10" s="33">
        <f t="shared" si="7"/>
        <v>2.4000000000000004</v>
      </c>
      <c r="J10" s="38">
        <f t="shared" si="8"/>
        <v>0.19047619047619047</v>
      </c>
    </row>
    <row r="11" spans="1:10" x14ac:dyDescent="0.25">
      <c r="A11" s="22" t="s">
        <v>7</v>
      </c>
      <c r="B11" s="6">
        <v>2.5</v>
      </c>
      <c r="C11" s="1">
        <v>87.1</v>
      </c>
      <c r="D11" s="1">
        <v>54.9</v>
      </c>
      <c r="E11" s="29">
        <f t="shared" si="4"/>
        <v>144.5</v>
      </c>
      <c r="F11" s="14">
        <v>72.561999999999998</v>
      </c>
      <c r="G11" s="14">
        <v>68.099999999999994</v>
      </c>
      <c r="H11" s="32">
        <f t="shared" si="9"/>
        <v>140.66199999999998</v>
      </c>
      <c r="I11" s="33">
        <f t="shared" si="7"/>
        <v>-3.8380000000000223</v>
      </c>
      <c r="J11" s="38">
        <f t="shared" si="8"/>
        <v>-2.6560553633218187E-2</v>
      </c>
    </row>
    <row r="12" spans="1:10" x14ac:dyDescent="0.25">
      <c r="A12" s="22" t="s">
        <v>8</v>
      </c>
      <c r="B12" s="6">
        <v>0</v>
      </c>
      <c r="C12" s="1">
        <v>634.1</v>
      </c>
      <c r="D12" s="1">
        <v>0</v>
      </c>
      <c r="E12" s="29">
        <f t="shared" si="4"/>
        <v>634.1</v>
      </c>
      <c r="F12" s="14">
        <v>285</v>
      </c>
      <c r="G12" s="14">
        <v>0</v>
      </c>
      <c r="H12" s="32">
        <f t="shared" si="9"/>
        <v>285</v>
      </c>
      <c r="I12" s="33">
        <f t="shared" si="7"/>
        <v>-349.1</v>
      </c>
      <c r="J12" s="38">
        <f t="shared" si="8"/>
        <v>-0.55054407822110085</v>
      </c>
    </row>
    <row r="13" spans="1:10" x14ac:dyDescent="0.25">
      <c r="A13" s="22" t="s">
        <v>9</v>
      </c>
      <c r="B13" s="6">
        <v>654.4</v>
      </c>
      <c r="C13" s="1">
        <v>1117.9000000000001</v>
      </c>
      <c r="D13" s="1">
        <v>1238.8</v>
      </c>
      <c r="E13" s="29">
        <f t="shared" si="4"/>
        <v>3011.1000000000004</v>
      </c>
      <c r="F13" s="14">
        <v>1142.2</v>
      </c>
      <c r="G13" s="14">
        <v>0</v>
      </c>
      <c r="H13" s="32">
        <f t="shared" si="9"/>
        <v>1142.2</v>
      </c>
      <c r="I13" s="33">
        <f t="shared" si="7"/>
        <v>-1868.9000000000003</v>
      </c>
      <c r="J13" s="38">
        <f t="shared" si="8"/>
        <v>-0.62067018697485965</v>
      </c>
    </row>
    <row r="14" spans="1:10" x14ac:dyDescent="0.25">
      <c r="A14" s="22" t="s">
        <v>10</v>
      </c>
      <c r="B14" s="6">
        <v>0</v>
      </c>
      <c r="C14" s="1">
        <f>8+30+7.9+1.3+30</f>
        <v>77.199999999999989</v>
      </c>
      <c r="D14" s="1">
        <v>0</v>
      </c>
      <c r="E14" s="29">
        <f t="shared" si="4"/>
        <v>77.199999999999989</v>
      </c>
      <c r="F14" s="14">
        <v>73.477000000000004</v>
      </c>
      <c r="G14" s="14">
        <v>0</v>
      </c>
      <c r="H14" s="32">
        <f t="shared" si="9"/>
        <v>73.477000000000004</v>
      </c>
      <c r="I14" s="33">
        <f t="shared" si="7"/>
        <v>-3.7229999999999848</v>
      </c>
      <c r="J14" s="37">
        <f t="shared" si="8"/>
        <v>-4.822538860103609E-2</v>
      </c>
    </row>
    <row r="15" spans="1:10" x14ac:dyDescent="0.25">
      <c r="A15" s="13" t="s">
        <v>11</v>
      </c>
      <c r="B15" s="4">
        <f>SUM(B16:B17)</f>
        <v>0</v>
      </c>
      <c r="C15" s="4">
        <f>SUM(C16:C17)</f>
        <v>1815.9</v>
      </c>
      <c r="D15" s="4">
        <f>SUM(D16:D17)</f>
        <v>1450.9</v>
      </c>
      <c r="E15" s="26">
        <f t="shared" si="4"/>
        <v>3266.8</v>
      </c>
      <c r="F15" s="4">
        <f>SUM(F16:F17)</f>
        <v>1169.0810000000001</v>
      </c>
      <c r="G15" s="4">
        <f>SUM(G16:G17)</f>
        <v>1023.4640000000001</v>
      </c>
      <c r="H15" s="30">
        <f t="shared" si="9"/>
        <v>2192.5450000000001</v>
      </c>
      <c r="I15" s="34">
        <f t="shared" si="7"/>
        <v>-1074.2550000000001</v>
      </c>
      <c r="J15" s="37">
        <f t="shared" si="8"/>
        <v>-0.32884014938165795</v>
      </c>
    </row>
    <row r="16" spans="1:10" x14ac:dyDescent="0.25">
      <c r="A16" s="22" t="s">
        <v>12</v>
      </c>
      <c r="B16" s="6">
        <v>0</v>
      </c>
      <c r="C16" s="1">
        <v>1263</v>
      </c>
      <c r="D16" s="1">
        <v>96.2</v>
      </c>
      <c r="E16" s="29">
        <f t="shared" si="4"/>
        <v>1359.2</v>
      </c>
      <c r="F16" s="14">
        <v>900.19500000000005</v>
      </c>
      <c r="G16" s="14">
        <v>96.240000000000009</v>
      </c>
      <c r="H16" s="32">
        <f t="shared" si="9"/>
        <v>996.43500000000006</v>
      </c>
      <c r="I16" s="33">
        <f t="shared" si="7"/>
        <v>-362.76499999999999</v>
      </c>
      <c r="J16" s="36">
        <f t="shared" si="8"/>
        <v>-0.266895968216598</v>
      </c>
    </row>
    <row r="17" spans="1:10" x14ac:dyDescent="0.25">
      <c r="A17" s="22" t="s">
        <v>13</v>
      </c>
      <c r="B17" s="6">
        <v>0</v>
      </c>
      <c r="C17" s="1">
        <v>552.9</v>
      </c>
      <c r="D17" s="1">
        <v>1354.7</v>
      </c>
      <c r="E17" s="29">
        <f t="shared" si="4"/>
        <v>1907.6</v>
      </c>
      <c r="F17" s="14">
        <v>268.88600000000002</v>
      </c>
      <c r="G17" s="14">
        <v>927.22400000000005</v>
      </c>
      <c r="H17" s="32">
        <f t="shared" si="9"/>
        <v>1196.1100000000001</v>
      </c>
      <c r="I17" s="33">
        <f t="shared" si="7"/>
        <v>-711.48999999999978</v>
      </c>
      <c r="J17" s="36">
        <f t="shared" si="8"/>
        <v>-0.37297651499266082</v>
      </c>
    </row>
    <row r="18" spans="1:10" x14ac:dyDescent="0.25">
      <c r="A18" s="13" t="s">
        <v>14</v>
      </c>
      <c r="B18" s="5">
        <f t="shared" ref="B18:D18" si="10">SUM(B19:B20)</f>
        <v>0</v>
      </c>
      <c r="C18" s="5">
        <f t="shared" si="10"/>
        <v>781.80000000000007</v>
      </c>
      <c r="D18" s="5">
        <f t="shared" si="10"/>
        <v>4.8</v>
      </c>
      <c r="E18" s="29">
        <f t="shared" si="4"/>
        <v>786.6</v>
      </c>
      <c r="F18" s="5">
        <v>685.15400000000011</v>
      </c>
      <c r="G18" s="5">
        <v>0</v>
      </c>
      <c r="H18" s="32">
        <f t="shared" si="9"/>
        <v>685.15400000000011</v>
      </c>
      <c r="I18" s="33">
        <f t="shared" si="7"/>
        <v>-101.44599999999991</v>
      </c>
      <c r="J18" s="38">
        <f t="shared" si="8"/>
        <v>-0.12896770912789213</v>
      </c>
    </row>
    <row r="19" spans="1:10" x14ac:dyDescent="0.25">
      <c r="A19" s="22" t="s">
        <v>15</v>
      </c>
      <c r="B19" s="6">
        <v>0</v>
      </c>
      <c r="C19" s="1">
        <v>772.1</v>
      </c>
      <c r="D19" s="1">
        <v>4.8</v>
      </c>
      <c r="E19" s="29">
        <f t="shared" si="4"/>
        <v>776.9</v>
      </c>
      <c r="F19" s="14">
        <v>680.36300000000006</v>
      </c>
      <c r="G19" s="14">
        <v>0</v>
      </c>
      <c r="H19" s="32">
        <f t="shared" si="9"/>
        <v>680.36300000000006</v>
      </c>
      <c r="I19" s="33">
        <f t="shared" si="7"/>
        <v>-96.536999999999921</v>
      </c>
      <c r="J19" s="36">
        <f t="shared" si="8"/>
        <v>-0.12425923542283424</v>
      </c>
    </row>
    <row r="20" spans="1:10" x14ac:dyDescent="0.25">
      <c r="A20" s="22" t="s">
        <v>16</v>
      </c>
      <c r="B20" s="6">
        <v>0</v>
      </c>
      <c r="C20" s="1">
        <v>9.6999999999999993</v>
      </c>
      <c r="D20" s="1">
        <v>0</v>
      </c>
      <c r="E20" s="29">
        <f t="shared" si="4"/>
        <v>9.6999999999999993</v>
      </c>
      <c r="F20" s="14">
        <v>4.7910000000000004</v>
      </c>
      <c r="G20" s="14">
        <v>0</v>
      </c>
      <c r="H20" s="32">
        <f t="shared" si="9"/>
        <v>4.7910000000000004</v>
      </c>
      <c r="I20" s="33">
        <f t="shared" si="7"/>
        <v>-4.9089999999999989</v>
      </c>
      <c r="J20" s="36">
        <f t="shared" si="8"/>
        <v>-0.50608247422680397</v>
      </c>
    </row>
    <row r="21" spans="1:10" x14ac:dyDescent="0.25">
      <c r="A21" s="13" t="s">
        <v>17</v>
      </c>
      <c r="B21" s="4">
        <f t="shared" ref="B21:G21" si="11">SUM(B22:B26)</f>
        <v>0</v>
      </c>
      <c r="C21" s="4">
        <f t="shared" si="11"/>
        <v>242.113</v>
      </c>
      <c r="D21" s="4">
        <f t="shared" si="11"/>
        <v>0</v>
      </c>
      <c r="E21" s="26">
        <f t="shared" si="4"/>
        <v>242.113</v>
      </c>
      <c r="F21" s="4">
        <f t="shared" si="11"/>
        <v>124.82900000000001</v>
      </c>
      <c r="G21" s="4">
        <f t="shared" si="11"/>
        <v>0</v>
      </c>
      <c r="H21" s="30">
        <f t="shared" si="9"/>
        <v>124.82900000000001</v>
      </c>
      <c r="I21" s="34">
        <f t="shared" si="7"/>
        <v>-117.28399999999999</v>
      </c>
      <c r="J21" s="37">
        <f t="shared" si="8"/>
        <v>-0.48441843271530227</v>
      </c>
    </row>
    <row r="22" spans="1:10" x14ac:dyDescent="0.25">
      <c r="A22" s="22" t="s">
        <v>18</v>
      </c>
      <c r="B22" s="6">
        <v>0</v>
      </c>
      <c r="C22" s="5">
        <v>17</v>
      </c>
      <c r="D22" s="5">
        <v>0</v>
      </c>
      <c r="E22" s="29">
        <f t="shared" si="4"/>
        <v>17</v>
      </c>
      <c r="F22" s="14">
        <v>0</v>
      </c>
      <c r="G22" s="14">
        <v>0</v>
      </c>
      <c r="H22" s="32">
        <f t="shared" si="9"/>
        <v>0</v>
      </c>
      <c r="I22" s="33">
        <f t="shared" si="7"/>
        <v>-17</v>
      </c>
      <c r="J22" s="36">
        <f t="shared" si="8"/>
        <v>-1</v>
      </c>
    </row>
    <row r="23" spans="1:10" x14ac:dyDescent="0.25">
      <c r="A23" s="22" t="s">
        <v>19</v>
      </c>
      <c r="B23" s="6">
        <v>0</v>
      </c>
      <c r="C23" s="1">
        <v>16.7</v>
      </c>
      <c r="D23" s="1">
        <v>0</v>
      </c>
      <c r="E23" s="29">
        <f t="shared" si="4"/>
        <v>16.7</v>
      </c>
      <c r="F23" s="14">
        <v>0</v>
      </c>
      <c r="G23" s="14">
        <v>0</v>
      </c>
      <c r="H23" s="32">
        <f t="shared" si="9"/>
        <v>0</v>
      </c>
      <c r="I23" s="33">
        <f t="shared" si="7"/>
        <v>-16.7</v>
      </c>
      <c r="J23" s="36">
        <f t="shared" si="8"/>
        <v>-1</v>
      </c>
    </row>
    <row r="24" spans="1:10" x14ac:dyDescent="0.25">
      <c r="A24" s="22" t="s">
        <v>20</v>
      </c>
      <c r="B24" s="6">
        <v>0</v>
      </c>
      <c r="C24" s="1">
        <v>170</v>
      </c>
      <c r="D24" s="1">
        <v>0</v>
      </c>
      <c r="E24" s="29">
        <f t="shared" si="4"/>
        <v>170</v>
      </c>
      <c r="F24" s="14">
        <v>103.5</v>
      </c>
      <c r="G24" s="14">
        <v>0</v>
      </c>
      <c r="H24" s="32">
        <f t="shared" si="9"/>
        <v>103.5</v>
      </c>
      <c r="I24" s="33">
        <f t="shared" si="7"/>
        <v>-66.5</v>
      </c>
      <c r="J24" s="36">
        <f t="shared" si="8"/>
        <v>-0.39117647058823535</v>
      </c>
    </row>
    <row r="25" spans="1:10" x14ac:dyDescent="0.25">
      <c r="A25" s="22" t="s">
        <v>21</v>
      </c>
      <c r="B25" s="6">
        <v>0</v>
      </c>
      <c r="C25" s="1">
        <v>37.9</v>
      </c>
      <c r="D25" s="1">
        <v>0</v>
      </c>
      <c r="E25" s="29">
        <f t="shared" si="4"/>
        <v>37.9</v>
      </c>
      <c r="F25" s="14">
        <v>19.117000000000001</v>
      </c>
      <c r="G25" s="14">
        <v>0</v>
      </c>
      <c r="H25" s="32">
        <f t="shared" si="9"/>
        <v>19.117000000000001</v>
      </c>
      <c r="I25" s="33">
        <f t="shared" si="7"/>
        <v>-18.782999999999998</v>
      </c>
      <c r="J25" s="36">
        <f t="shared" si="8"/>
        <v>-0.49559366754617407</v>
      </c>
    </row>
    <row r="26" spans="1:10" x14ac:dyDescent="0.25">
      <c r="A26" s="22" t="s">
        <v>10</v>
      </c>
      <c r="B26" s="6">
        <v>0</v>
      </c>
      <c r="C26" s="35">
        <f>0.1+0.4+0.013</f>
        <v>0.51300000000000001</v>
      </c>
      <c r="D26" s="1">
        <v>0</v>
      </c>
      <c r="E26" s="29">
        <f t="shared" si="4"/>
        <v>0.51300000000000001</v>
      </c>
      <c r="F26" s="14">
        <v>2.2120000000000002</v>
      </c>
      <c r="G26" s="14">
        <v>0</v>
      </c>
      <c r="H26" s="32">
        <f t="shared" si="9"/>
        <v>2.2120000000000002</v>
      </c>
      <c r="I26" s="33">
        <f t="shared" si="7"/>
        <v>1.6990000000000003</v>
      </c>
      <c r="J26" s="36">
        <f t="shared" si="8"/>
        <v>3.3118908382066277</v>
      </c>
    </row>
    <row r="27" spans="1:10" x14ac:dyDescent="0.25">
      <c r="A27" s="22" t="s">
        <v>22</v>
      </c>
      <c r="B27" s="6">
        <v>0</v>
      </c>
      <c r="C27" s="1">
        <v>158.9</v>
      </c>
      <c r="D27" s="1">
        <v>0</v>
      </c>
      <c r="E27" s="29">
        <f t="shared" si="4"/>
        <v>158.9</v>
      </c>
      <c r="F27" s="14">
        <v>158.9</v>
      </c>
      <c r="G27" s="14">
        <v>0</v>
      </c>
      <c r="H27" s="32">
        <f t="shared" si="9"/>
        <v>158.9</v>
      </c>
      <c r="I27" s="33">
        <f t="shared" si="7"/>
        <v>0</v>
      </c>
      <c r="J27" s="36">
        <f t="shared" si="8"/>
        <v>0</v>
      </c>
    </row>
    <row r="28" spans="1:10" x14ac:dyDescent="0.25">
      <c r="A28" s="22" t="s">
        <v>23</v>
      </c>
      <c r="B28" s="6">
        <v>0</v>
      </c>
      <c r="C28" s="1">
        <v>127.3</v>
      </c>
      <c r="D28" s="1">
        <v>0</v>
      </c>
      <c r="E28" s="29">
        <f t="shared" si="4"/>
        <v>127.3</v>
      </c>
      <c r="F28" s="14">
        <v>118.703</v>
      </c>
      <c r="G28" s="14">
        <v>0</v>
      </c>
      <c r="H28" s="32">
        <f t="shared" si="9"/>
        <v>118.703</v>
      </c>
      <c r="I28" s="33">
        <f t="shared" si="7"/>
        <v>-8.5969999999999942</v>
      </c>
      <c r="J28" s="36">
        <f t="shared" si="8"/>
        <v>-6.7533385703063553E-2</v>
      </c>
    </row>
    <row r="29" spans="1:10" s="11" customFormat="1" x14ac:dyDescent="0.25">
      <c r="B29" s="16"/>
      <c r="C29" s="15"/>
      <c r="D29" s="15"/>
      <c r="E29" s="40"/>
      <c r="F29" s="17"/>
      <c r="G29" s="18"/>
      <c r="H29" s="27"/>
      <c r="I29" s="25"/>
      <c r="J29" s="23"/>
    </row>
    <row r="30" spans="1:10" x14ac:dyDescent="0.25">
      <c r="A30" s="13" t="s">
        <v>24</v>
      </c>
      <c r="B30" s="2">
        <f t="shared" ref="B30:D30" si="12">+B31+B35+B48+B53+B55+B61+B79+B83</f>
        <v>2591.1000000000004</v>
      </c>
      <c r="C30" s="2">
        <f t="shared" si="12"/>
        <v>25520.661</v>
      </c>
      <c r="D30" s="2">
        <f t="shared" si="12"/>
        <v>11325.3</v>
      </c>
      <c r="E30" s="26">
        <f t="shared" si="4"/>
        <v>39437.061000000002</v>
      </c>
      <c r="F30" s="2">
        <f t="shared" ref="F30" si="13">+F31+F35+F48+F53+F55+F61+F79+F83</f>
        <v>19099.512000000002</v>
      </c>
      <c r="G30" s="2">
        <f t="shared" ref="G30" si="14">+G31+G35+G48+G53+G55+G61+G79+G83</f>
        <v>7949.9290000000001</v>
      </c>
      <c r="H30" s="30">
        <f t="shared" si="9"/>
        <v>27049.441000000003</v>
      </c>
      <c r="I30" s="34">
        <f t="shared" si="7"/>
        <v>-12387.619999999999</v>
      </c>
      <c r="J30" s="37">
        <f t="shared" si="8"/>
        <v>-0.31411113520857947</v>
      </c>
    </row>
    <row r="31" spans="1:10" x14ac:dyDescent="0.25">
      <c r="A31" s="13" t="s">
        <v>25</v>
      </c>
      <c r="B31" s="2">
        <f>+B32+B33+B34</f>
        <v>32.5</v>
      </c>
      <c r="C31" s="2">
        <f>+C32+C33+C34</f>
        <v>1447.1999999999998</v>
      </c>
      <c r="D31" s="2">
        <f>+D32+D33+D34</f>
        <v>152.1</v>
      </c>
      <c r="E31" s="26">
        <f t="shared" si="4"/>
        <v>1631.7999999999997</v>
      </c>
      <c r="F31" s="2">
        <f t="shared" ref="F31:G31" si="15">+F32+F33+F34</f>
        <v>1272.777</v>
      </c>
      <c r="G31" s="2">
        <f t="shared" si="15"/>
        <v>139.05500000000001</v>
      </c>
      <c r="H31" s="30">
        <f t="shared" si="9"/>
        <v>1411.8320000000001</v>
      </c>
      <c r="I31" s="34">
        <f t="shared" ref="I31:I83" si="16">+H31-E31</f>
        <v>-219.96799999999962</v>
      </c>
      <c r="J31" s="37">
        <f t="shared" si="8"/>
        <v>-0.13480083343546978</v>
      </c>
    </row>
    <row r="32" spans="1:10" x14ac:dyDescent="0.25">
      <c r="A32" s="22" t="s">
        <v>26</v>
      </c>
      <c r="B32" s="6">
        <v>5</v>
      </c>
      <c r="C32" s="6">
        <v>1204.5999999999999</v>
      </c>
      <c r="D32" s="6">
        <v>152.1</v>
      </c>
      <c r="E32" s="29">
        <f t="shared" si="4"/>
        <v>1361.6999999999998</v>
      </c>
      <c r="F32" s="14">
        <v>1045.797</v>
      </c>
      <c r="G32" s="14">
        <v>136.55500000000001</v>
      </c>
      <c r="H32" s="32">
        <f t="shared" si="9"/>
        <v>1182.3520000000001</v>
      </c>
      <c r="I32" s="33">
        <f t="shared" si="16"/>
        <v>-179.34799999999973</v>
      </c>
      <c r="J32" s="36">
        <f t="shared" si="8"/>
        <v>-0.13170889329514557</v>
      </c>
    </row>
    <row r="33" spans="1:10" x14ac:dyDescent="0.25">
      <c r="A33" s="22" t="s">
        <v>27</v>
      </c>
      <c r="B33" s="6">
        <v>25</v>
      </c>
      <c r="C33" s="6">
        <v>175</v>
      </c>
      <c r="D33" s="6">
        <v>0</v>
      </c>
      <c r="E33" s="29">
        <f t="shared" si="4"/>
        <v>200</v>
      </c>
      <c r="F33" s="14">
        <v>157.97999999999999</v>
      </c>
      <c r="G33" s="14">
        <v>0</v>
      </c>
      <c r="H33" s="32">
        <f t="shared" si="9"/>
        <v>157.97999999999999</v>
      </c>
      <c r="I33" s="33">
        <f t="shared" si="16"/>
        <v>-42.02000000000001</v>
      </c>
      <c r="J33" s="36">
        <f t="shared" si="8"/>
        <v>-0.21010000000000006</v>
      </c>
    </row>
    <row r="34" spans="1:10" x14ac:dyDescent="0.25">
      <c r="A34" s="22" t="s">
        <v>28</v>
      </c>
      <c r="B34" s="6">
        <v>2.5</v>
      </c>
      <c r="C34" s="5">
        <v>67.599999999999994</v>
      </c>
      <c r="D34" s="5">
        <v>0</v>
      </c>
      <c r="E34" s="29">
        <f t="shared" si="4"/>
        <v>70.099999999999994</v>
      </c>
      <c r="F34" s="14">
        <v>69</v>
      </c>
      <c r="G34" s="14">
        <v>2.5</v>
      </c>
      <c r="H34" s="32">
        <f t="shared" si="9"/>
        <v>71.5</v>
      </c>
      <c r="I34" s="33">
        <f t="shared" si="16"/>
        <v>1.4000000000000057</v>
      </c>
      <c r="J34" s="36">
        <f t="shared" si="8"/>
        <v>1.9971469329529423E-2</v>
      </c>
    </row>
    <row r="35" spans="1:10" x14ac:dyDescent="0.25">
      <c r="A35" s="13" t="s">
        <v>29</v>
      </c>
      <c r="B35" s="4">
        <f t="shared" ref="B35:D35" si="17">SUM(B36:B47)</f>
        <v>2154.3000000000002</v>
      </c>
      <c r="C35" s="4">
        <f t="shared" si="17"/>
        <v>14741.298000000001</v>
      </c>
      <c r="D35" s="4">
        <f t="shared" si="17"/>
        <v>8619.2999999999993</v>
      </c>
      <c r="E35" s="26">
        <f t="shared" si="4"/>
        <v>25514.898000000001</v>
      </c>
      <c r="F35" s="4">
        <f t="shared" ref="F35" si="18">SUM(F36:F47)</f>
        <v>10154.469999999999</v>
      </c>
      <c r="G35" s="4">
        <f t="shared" ref="G35" si="19">SUM(G36:G47)</f>
        <v>6619.6839999999993</v>
      </c>
      <c r="H35" s="30">
        <f t="shared" si="9"/>
        <v>16774.153999999999</v>
      </c>
      <c r="I35" s="34">
        <f t="shared" si="16"/>
        <v>-8740.7440000000024</v>
      </c>
      <c r="J35" s="37">
        <f t="shared" si="8"/>
        <v>-0.34257413061184894</v>
      </c>
    </row>
    <row r="36" spans="1:10" x14ac:dyDescent="0.25">
      <c r="A36" s="22" t="s">
        <v>30</v>
      </c>
      <c r="B36" s="6">
        <v>0</v>
      </c>
      <c r="C36" s="1">
        <v>8724.9500000000007</v>
      </c>
      <c r="D36" s="5">
        <v>0</v>
      </c>
      <c r="E36" s="29">
        <f t="shared" si="4"/>
        <v>8724.9500000000007</v>
      </c>
      <c r="F36" s="14">
        <v>6480.5</v>
      </c>
      <c r="G36" s="14">
        <v>0</v>
      </c>
      <c r="H36" s="32">
        <f t="shared" si="9"/>
        <v>6480.5</v>
      </c>
      <c r="I36" s="33">
        <f t="shared" si="16"/>
        <v>-2244.4500000000007</v>
      </c>
      <c r="J36" s="36">
        <f t="shared" si="8"/>
        <v>-0.25724502719213294</v>
      </c>
    </row>
    <row r="37" spans="1:10" x14ac:dyDescent="0.25">
      <c r="A37" s="22" t="s">
        <v>31</v>
      </c>
      <c r="B37" s="6">
        <v>0</v>
      </c>
      <c r="C37" s="1">
        <v>2995.4650000000001</v>
      </c>
      <c r="D37" s="5">
        <v>0</v>
      </c>
      <c r="E37" s="29">
        <f t="shared" si="4"/>
        <v>2995.4650000000001</v>
      </c>
      <c r="F37" s="14">
        <v>0</v>
      </c>
      <c r="G37" s="14">
        <v>0</v>
      </c>
      <c r="H37" s="32">
        <f t="shared" si="9"/>
        <v>0</v>
      </c>
      <c r="I37" s="33">
        <f t="shared" si="16"/>
        <v>-2995.4650000000001</v>
      </c>
      <c r="J37" s="36">
        <f t="shared" si="8"/>
        <v>-1</v>
      </c>
    </row>
    <row r="38" spans="1:10" x14ac:dyDescent="0.25">
      <c r="A38" s="22" t="s">
        <v>32</v>
      </c>
      <c r="B38" s="6">
        <v>616.1</v>
      </c>
      <c r="C38" s="1">
        <v>498.483</v>
      </c>
      <c r="D38" s="5">
        <v>3313.2</v>
      </c>
      <c r="E38" s="29">
        <f t="shared" si="4"/>
        <v>4427.7829999999994</v>
      </c>
      <c r="F38" s="14">
        <v>690.25900000000001</v>
      </c>
      <c r="G38" s="14">
        <v>1817.941</v>
      </c>
      <c r="H38" s="32">
        <f t="shared" si="9"/>
        <v>2508.1999999999998</v>
      </c>
      <c r="I38" s="33">
        <f t="shared" si="16"/>
        <v>-1919.5829999999996</v>
      </c>
      <c r="J38" s="36">
        <f t="shared" si="8"/>
        <v>-0.43353140838202775</v>
      </c>
    </row>
    <row r="39" spans="1:10" x14ac:dyDescent="0.25">
      <c r="A39" s="22" t="s">
        <v>33</v>
      </c>
      <c r="B39" s="6">
        <v>50.2</v>
      </c>
      <c r="C39" s="1">
        <v>35.6</v>
      </c>
      <c r="D39" s="5">
        <v>37</v>
      </c>
      <c r="E39" s="29">
        <f t="shared" si="4"/>
        <v>122.80000000000001</v>
      </c>
      <c r="F39" s="14">
        <v>30</v>
      </c>
      <c r="G39" s="14">
        <v>62.042999999999999</v>
      </c>
      <c r="H39" s="32">
        <f t="shared" si="9"/>
        <v>92.043000000000006</v>
      </c>
      <c r="I39" s="33">
        <f t="shared" si="16"/>
        <v>-30.757000000000005</v>
      </c>
      <c r="J39" s="36">
        <f t="shared" si="8"/>
        <v>-0.25046416938110749</v>
      </c>
    </row>
    <row r="40" spans="1:10" x14ac:dyDescent="0.25">
      <c r="A40" s="22" t="s">
        <v>34</v>
      </c>
      <c r="B40" s="6">
        <v>0</v>
      </c>
      <c r="C40" s="1">
        <v>10</v>
      </c>
      <c r="D40" s="5">
        <v>20</v>
      </c>
      <c r="E40" s="29">
        <f t="shared" si="4"/>
        <v>30</v>
      </c>
      <c r="F40" s="14">
        <v>0</v>
      </c>
      <c r="G40" s="14">
        <v>0</v>
      </c>
      <c r="H40" s="32">
        <f t="shared" si="9"/>
        <v>0</v>
      </c>
      <c r="I40" s="33">
        <f t="shared" si="16"/>
        <v>-30</v>
      </c>
      <c r="J40" s="36">
        <f t="shared" si="8"/>
        <v>-1</v>
      </c>
    </row>
    <row r="41" spans="1:10" x14ac:dyDescent="0.25">
      <c r="A41" s="22" t="s">
        <v>35</v>
      </c>
      <c r="B41" s="6">
        <v>0</v>
      </c>
      <c r="C41" s="1">
        <v>10</v>
      </c>
      <c r="D41" s="5">
        <v>0</v>
      </c>
      <c r="E41" s="29">
        <f t="shared" si="4"/>
        <v>10</v>
      </c>
      <c r="F41" s="14">
        <v>9.120000000000001</v>
      </c>
      <c r="G41" s="14">
        <v>0</v>
      </c>
      <c r="H41" s="32">
        <f t="shared" si="9"/>
        <v>9.120000000000001</v>
      </c>
      <c r="I41" s="33">
        <f t="shared" si="16"/>
        <v>-0.87999999999999901</v>
      </c>
      <c r="J41" s="36">
        <f t="shared" si="8"/>
        <v>-8.7999999999999856E-2</v>
      </c>
    </row>
    <row r="42" spans="1:10" x14ac:dyDescent="0.25">
      <c r="A42" s="22" t="s">
        <v>36</v>
      </c>
      <c r="B42" s="6">
        <v>1031</v>
      </c>
      <c r="C42" s="1">
        <v>1041.8</v>
      </c>
      <c r="D42" s="5">
        <v>2609.1999999999998</v>
      </c>
      <c r="E42" s="29">
        <f t="shared" si="4"/>
        <v>4682</v>
      </c>
      <c r="F42" s="14">
        <v>0</v>
      </c>
      <c r="G42" s="14">
        <v>0</v>
      </c>
      <c r="H42" s="32">
        <f t="shared" si="9"/>
        <v>0</v>
      </c>
      <c r="I42" s="33">
        <f t="shared" si="16"/>
        <v>-4682</v>
      </c>
      <c r="J42" s="36">
        <f t="shared" si="8"/>
        <v>-1</v>
      </c>
    </row>
    <row r="43" spans="1:10" x14ac:dyDescent="0.25">
      <c r="A43" s="22" t="s">
        <v>96</v>
      </c>
      <c r="B43" s="6">
        <v>0</v>
      </c>
      <c r="C43" s="1">
        <v>0</v>
      </c>
      <c r="D43" s="5">
        <v>0</v>
      </c>
      <c r="E43" s="29">
        <f t="shared" si="4"/>
        <v>0</v>
      </c>
      <c r="F43" s="14">
        <v>2229.35</v>
      </c>
      <c r="G43" s="14">
        <v>2708.8</v>
      </c>
      <c r="H43" s="32">
        <f t="shared" si="9"/>
        <v>4938.1499999999996</v>
      </c>
      <c r="I43" s="33">
        <f t="shared" ref="I43" si="20">+H43-E43</f>
        <v>4938.1499999999996</v>
      </c>
      <c r="J43" s="39" t="s">
        <v>89</v>
      </c>
    </row>
    <row r="44" spans="1:10" x14ac:dyDescent="0.25">
      <c r="A44" s="22" t="s">
        <v>37</v>
      </c>
      <c r="B44" s="6">
        <v>0</v>
      </c>
      <c r="C44" s="1">
        <v>210.6</v>
      </c>
      <c r="D44" s="5">
        <v>0</v>
      </c>
      <c r="E44" s="29">
        <f t="shared" si="4"/>
        <v>210.6</v>
      </c>
      <c r="F44" s="14">
        <v>0</v>
      </c>
      <c r="G44" s="14">
        <v>0</v>
      </c>
      <c r="H44" s="32">
        <f t="shared" si="9"/>
        <v>0</v>
      </c>
      <c r="I44" s="33">
        <f t="shared" si="16"/>
        <v>-210.6</v>
      </c>
      <c r="J44" s="36">
        <f t="shared" si="8"/>
        <v>-1</v>
      </c>
    </row>
    <row r="45" spans="1:10" x14ac:dyDescent="0.25">
      <c r="A45" s="22" t="s">
        <v>38</v>
      </c>
      <c r="B45" s="6">
        <v>157</v>
      </c>
      <c r="C45" s="1">
        <v>291.60000000000002</v>
      </c>
      <c r="D45" s="5">
        <v>453.7</v>
      </c>
      <c r="E45" s="29">
        <f t="shared" si="4"/>
        <v>902.3</v>
      </c>
      <c r="F45" s="14">
        <v>0</v>
      </c>
      <c r="G45" s="14">
        <v>0</v>
      </c>
      <c r="H45" s="32">
        <f t="shared" si="9"/>
        <v>0</v>
      </c>
      <c r="I45" s="33">
        <f t="shared" si="16"/>
        <v>-902.3</v>
      </c>
      <c r="J45" s="36">
        <f t="shared" si="8"/>
        <v>-1</v>
      </c>
    </row>
    <row r="46" spans="1:10" x14ac:dyDescent="0.25">
      <c r="A46" s="22" t="s">
        <v>39</v>
      </c>
      <c r="B46" s="6">
        <v>300</v>
      </c>
      <c r="C46" s="1">
        <v>912.8</v>
      </c>
      <c r="D46" s="5">
        <v>2146.1999999999998</v>
      </c>
      <c r="E46" s="29">
        <f t="shared" si="4"/>
        <v>3359</v>
      </c>
      <c r="F46" s="14">
        <v>715.24099999999999</v>
      </c>
      <c r="G46" s="14">
        <v>2030.9</v>
      </c>
      <c r="H46" s="32">
        <f t="shared" si="9"/>
        <v>2746.1410000000001</v>
      </c>
      <c r="I46" s="33">
        <f t="shared" si="16"/>
        <v>-612.85899999999992</v>
      </c>
      <c r="J46" s="36">
        <f t="shared" si="8"/>
        <v>-0.18245281333730279</v>
      </c>
    </row>
    <row r="47" spans="1:10" x14ac:dyDescent="0.25">
      <c r="A47" s="22" t="s">
        <v>40</v>
      </c>
      <c r="B47" s="6">
        <v>0</v>
      </c>
      <c r="C47" s="1">
        <v>10</v>
      </c>
      <c r="D47" s="5">
        <v>40</v>
      </c>
      <c r="E47" s="29">
        <f t="shared" si="4"/>
        <v>50</v>
      </c>
      <c r="F47" s="14">
        <v>0</v>
      </c>
      <c r="G47" s="14">
        <v>0</v>
      </c>
      <c r="H47" s="32">
        <f t="shared" si="9"/>
        <v>0</v>
      </c>
      <c r="I47" s="33">
        <f t="shared" si="16"/>
        <v>-50</v>
      </c>
      <c r="J47" s="36">
        <f t="shared" si="8"/>
        <v>-1</v>
      </c>
    </row>
    <row r="48" spans="1:10" x14ac:dyDescent="0.25">
      <c r="A48" s="13" t="s">
        <v>41</v>
      </c>
      <c r="B48" s="4">
        <f t="shared" ref="B48:G48" si="21">SUM(B49:B52)</f>
        <v>0</v>
      </c>
      <c r="C48" s="4">
        <f t="shared" si="21"/>
        <v>1367.5</v>
      </c>
      <c r="D48" s="4">
        <f t="shared" si="21"/>
        <v>0</v>
      </c>
      <c r="E48" s="26">
        <f t="shared" si="4"/>
        <v>1367.5</v>
      </c>
      <c r="F48" s="4">
        <f t="shared" si="21"/>
        <v>1211.1180000000002</v>
      </c>
      <c r="G48" s="4">
        <f t="shared" si="21"/>
        <v>0</v>
      </c>
      <c r="H48" s="30">
        <f t="shared" si="9"/>
        <v>1211.1180000000002</v>
      </c>
      <c r="I48" s="34">
        <f t="shared" si="16"/>
        <v>-156.38199999999983</v>
      </c>
      <c r="J48" s="37">
        <f t="shared" si="8"/>
        <v>-0.11435612431444231</v>
      </c>
    </row>
    <row r="49" spans="1:10" x14ac:dyDescent="0.25">
      <c r="A49" s="22" t="s">
        <v>42</v>
      </c>
      <c r="B49" s="6">
        <v>0</v>
      </c>
      <c r="C49" s="1">
        <v>410</v>
      </c>
      <c r="D49" s="1">
        <v>0</v>
      </c>
      <c r="E49" s="29">
        <f t="shared" si="4"/>
        <v>410</v>
      </c>
      <c r="F49" s="14">
        <v>398.221</v>
      </c>
      <c r="G49" s="14">
        <v>0</v>
      </c>
      <c r="H49" s="32">
        <f t="shared" si="9"/>
        <v>398.221</v>
      </c>
      <c r="I49" s="33">
        <f t="shared" si="16"/>
        <v>-11.778999999999996</v>
      </c>
      <c r="J49" s="36">
        <f t="shared" si="8"/>
        <v>-2.8729268292682963E-2</v>
      </c>
    </row>
    <row r="50" spans="1:10" x14ac:dyDescent="0.25">
      <c r="A50" s="22" t="s">
        <v>43</v>
      </c>
      <c r="B50" s="6">
        <v>0</v>
      </c>
      <c r="C50" s="1">
        <v>905</v>
      </c>
      <c r="D50" s="1">
        <v>0</v>
      </c>
      <c r="E50" s="29">
        <f t="shared" si="4"/>
        <v>905</v>
      </c>
      <c r="F50" s="14">
        <v>800</v>
      </c>
      <c r="G50" s="14">
        <v>0</v>
      </c>
      <c r="H50" s="32">
        <f t="shared" si="9"/>
        <v>800</v>
      </c>
      <c r="I50" s="33">
        <f t="shared" si="16"/>
        <v>-105</v>
      </c>
      <c r="J50" s="36">
        <f t="shared" si="8"/>
        <v>-0.11602209944751385</v>
      </c>
    </row>
    <row r="51" spans="1:10" x14ac:dyDescent="0.25">
      <c r="A51" s="22" t="s">
        <v>44</v>
      </c>
      <c r="B51" s="6">
        <v>0</v>
      </c>
      <c r="C51" s="1">
        <v>22.5</v>
      </c>
      <c r="D51" s="1">
        <v>0</v>
      </c>
      <c r="E51" s="29">
        <f t="shared" si="4"/>
        <v>22.5</v>
      </c>
      <c r="F51" s="14">
        <v>4.5650000000000004</v>
      </c>
      <c r="G51" s="14">
        <v>0</v>
      </c>
      <c r="H51" s="32">
        <f t="shared" si="9"/>
        <v>4.5650000000000004</v>
      </c>
      <c r="I51" s="33">
        <f t="shared" si="16"/>
        <v>-17.934999999999999</v>
      </c>
      <c r="J51" s="36">
        <f t="shared" si="8"/>
        <v>-0.7971111111111111</v>
      </c>
    </row>
    <row r="52" spans="1:10" x14ac:dyDescent="0.25">
      <c r="A52" s="22" t="s">
        <v>45</v>
      </c>
      <c r="B52" s="6">
        <v>0</v>
      </c>
      <c r="C52" s="1">
        <v>30</v>
      </c>
      <c r="D52" s="1">
        <v>0</v>
      </c>
      <c r="E52" s="29">
        <f t="shared" si="4"/>
        <v>30</v>
      </c>
      <c r="F52" s="14">
        <v>8.3320000000000007</v>
      </c>
      <c r="G52" s="14">
        <v>0</v>
      </c>
      <c r="H52" s="32">
        <f t="shared" si="9"/>
        <v>8.3320000000000007</v>
      </c>
      <c r="I52" s="33">
        <f t="shared" si="16"/>
        <v>-21.667999999999999</v>
      </c>
      <c r="J52" s="36">
        <f t="shared" si="8"/>
        <v>-0.72226666666666661</v>
      </c>
    </row>
    <row r="53" spans="1:10" x14ac:dyDescent="0.25">
      <c r="A53" s="13" t="s">
        <v>46</v>
      </c>
      <c r="B53" s="4">
        <v>0</v>
      </c>
      <c r="C53" s="4">
        <f>SUM(C54:C54)</f>
        <v>30</v>
      </c>
      <c r="D53" s="4">
        <f>SUM(D54:D54)</f>
        <v>0</v>
      </c>
      <c r="E53" s="26">
        <f t="shared" si="4"/>
        <v>30</v>
      </c>
      <c r="F53" s="14">
        <v>25.455000000000002</v>
      </c>
      <c r="G53" s="14">
        <v>0</v>
      </c>
      <c r="H53" s="32">
        <f t="shared" si="9"/>
        <v>25.455000000000002</v>
      </c>
      <c r="I53" s="33">
        <f t="shared" si="16"/>
        <v>-4.5449999999999982</v>
      </c>
      <c r="J53" s="36">
        <f t="shared" si="8"/>
        <v>-0.15149999999999997</v>
      </c>
    </row>
    <row r="54" spans="1:10" x14ac:dyDescent="0.25">
      <c r="A54" s="22" t="s">
        <v>47</v>
      </c>
      <c r="B54" s="6">
        <v>0</v>
      </c>
      <c r="C54" s="1">
        <v>30</v>
      </c>
      <c r="D54" s="1">
        <v>0</v>
      </c>
      <c r="E54" s="29">
        <f t="shared" si="4"/>
        <v>30</v>
      </c>
      <c r="F54" s="14">
        <v>25.455000000000002</v>
      </c>
      <c r="G54" s="14">
        <v>0</v>
      </c>
      <c r="H54" s="32">
        <f t="shared" si="9"/>
        <v>25.455000000000002</v>
      </c>
      <c r="I54" s="33">
        <f t="shared" si="16"/>
        <v>-4.5449999999999982</v>
      </c>
      <c r="J54" s="36">
        <f t="shared" si="8"/>
        <v>-0.15149999999999997</v>
      </c>
    </row>
    <row r="55" spans="1:10" x14ac:dyDescent="0.25">
      <c r="A55" s="13" t="s">
        <v>48</v>
      </c>
      <c r="B55" s="3">
        <f t="shared" ref="B55:D55" si="22">SUM(B56:B60)</f>
        <v>404.3</v>
      </c>
      <c r="C55" s="3">
        <f t="shared" si="22"/>
        <v>6421.5</v>
      </c>
      <c r="D55" s="3">
        <f t="shared" si="22"/>
        <v>2553.8999999999996</v>
      </c>
      <c r="E55" s="26">
        <f t="shared" si="4"/>
        <v>9379.7000000000007</v>
      </c>
      <c r="F55" s="3">
        <f t="shared" ref="F55" si="23">SUM(F56:F60)</f>
        <v>5901.4889999999996</v>
      </c>
      <c r="G55" s="3">
        <f t="shared" ref="G55" si="24">SUM(G56:G60)</f>
        <v>1191.19</v>
      </c>
      <c r="H55" s="30">
        <f t="shared" si="9"/>
        <v>7092.6790000000001</v>
      </c>
      <c r="I55" s="34">
        <f t="shared" si="16"/>
        <v>-2287.0210000000006</v>
      </c>
      <c r="J55" s="37">
        <f t="shared" si="8"/>
        <v>-0.24382666823032728</v>
      </c>
    </row>
    <row r="56" spans="1:10" x14ac:dyDescent="0.25">
      <c r="A56" s="22" t="s">
        <v>49</v>
      </c>
      <c r="B56" s="6">
        <v>26.3</v>
      </c>
      <c r="C56" s="1">
        <v>889.7</v>
      </c>
      <c r="D56" s="1">
        <v>412.3</v>
      </c>
      <c r="E56" s="29">
        <f t="shared" si="4"/>
        <v>1328.3</v>
      </c>
      <c r="F56" s="14">
        <v>695.55000000000007</v>
      </c>
      <c r="G56" s="14">
        <v>196.25</v>
      </c>
      <c r="H56" s="32">
        <f t="shared" si="9"/>
        <v>891.80000000000007</v>
      </c>
      <c r="I56" s="33">
        <f t="shared" si="16"/>
        <v>-436.49999999999989</v>
      </c>
      <c r="J56" s="36">
        <f t="shared" si="8"/>
        <v>-0.32861552360159596</v>
      </c>
    </row>
    <row r="57" spans="1:10" x14ac:dyDescent="0.25">
      <c r="A57" s="22" t="s">
        <v>50</v>
      </c>
      <c r="B57" s="6">
        <v>128</v>
      </c>
      <c r="C57" s="1">
        <v>500.7</v>
      </c>
      <c r="D57" s="1">
        <v>341.8</v>
      </c>
      <c r="E57" s="29">
        <f t="shared" si="4"/>
        <v>970.5</v>
      </c>
      <c r="F57" s="14">
        <v>312.76600000000002</v>
      </c>
      <c r="G57" s="14">
        <v>365.84000000000003</v>
      </c>
      <c r="H57" s="32">
        <f t="shared" si="9"/>
        <v>678.60599999999999</v>
      </c>
      <c r="I57" s="33">
        <f t="shared" si="16"/>
        <v>-291.89400000000001</v>
      </c>
      <c r="J57" s="36">
        <f t="shared" si="8"/>
        <v>-0.30076661514683156</v>
      </c>
    </row>
    <row r="58" spans="1:10" x14ac:dyDescent="0.25">
      <c r="A58" s="22" t="s">
        <v>51</v>
      </c>
      <c r="B58" s="6">
        <v>50</v>
      </c>
      <c r="C58" s="1">
        <v>135</v>
      </c>
      <c r="D58" s="1">
        <v>474</v>
      </c>
      <c r="E58" s="29">
        <f t="shared" si="4"/>
        <v>659</v>
      </c>
      <c r="F58" s="14">
        <v>122.3</v>
      </c>
      <c r="G58" s="14">
        <v>179.1</v>
      </c>
      <c r="H58" s="32">
        <f t="shared" si="9"/>
        <v>301.39999999999998</v>
      </c>
      <c r="I58" s="33">
        <f t="shared" si="16"/>
        <v>-357.6</v>
      </c>
      <c r="J58" s="36">
        <f t="shared" si="8"/>
        <v>-0.54264036418816386</v>
      </c>
    </row>
    <row r="59" spans="1:10" x14ac:dyDescent="0.25">
      <c r="A59" s="22" t="s">
        <v>52</v>
      </c>
      <c r="B59" s="6">
        <v>0</v>
      </c>
      <c r="C59" s="1">
        <v>110.3</v>
      </c>
      <c r="D59" s="1">
        <v>0</v>
      </c>
      <c r="E59" s="29">
        <f t="shared" si="4"/>
        <v>110.3</v>
      </c>
      <c r="F59" s="14">
        <v>100.16</v>
      </c>
      <c r="G59" s="14">
        <v>0</v>
      </c>
      <c r="H59" s="32">
        <f t="shared" si="9"/>
        <v>100.16</v>
      </c>
      <c r="I59" s="33">
        <f t="shared" si="16"/>
        <v>-10.14</v>
      </c>
      <c r="J59" s="36">
        <f t="shared" si="8"/>
        <v>-9.1931097008159601E-2</v>
      </c>
    </row>
    <row r="60" spans="1:10" x14ac:dyDescent="0.25">
      <c r="A60" s="22" t="s">
        <v>53</v>
      </c>
      <c r="B60" s="6">
        <v>200</v>
      </c>
      <c r="C60" s="1">
        <v>4785.8</v>
      </c>
      <c r="D60" s="1">
        <v>1325.8</v>
      </c>
      <c r="E60" s="29">
        <f t="shared" si="4"/>
        <v>6311.6</v>
      </c>
      <c r="F60" s="14">
        <v>4670.7129999999997</v>
      </c>
      <c r="G60" s="14">
        <v>450</v>
      </c>
      <c r="H60" s="32">
        <f t="shared" si="9"/>
        <v>5120.7129999999997</v>
      </c>
      <c r="I60" s="33">
        <f t="shared" si="16"/>
        <v>-1190.8870000000006</v>
      </c>
      <c r="J60" s="36">
        <f t="shared" si="8"/>
        <v>-0.18868226757082207</v>
      </c>
    </row>
    <row r="61" spans="1:10" x14ac:dyDescent="0.25">
      <c r="A61" s="13" t="s">
        <v>54</v>
      </c>
      <c r="B61" s="3">
        <v>0</v>
      </c>
      <c r="C61" s="3">
        <f>SUM(C62:C78)</f>
        <v>2109.4630000000002</v>
      </c>
      <c r="D61" s="3">
        <f>SUM(D62:D78)</f>
        <v>0</v>
      </c>
      <c r="E61" s="26">
        <f t="shared" si="4"/>
        <v>2109.4630000000002</v>
      </c>
      <c r="F61" s="3">
        <f t="shared" ref="F61:G61" si="25">SUM(F62:F78)</f>
        <v>1480.4979999999998</v>
      </c>
      <c r="G61" s="3">
        <f t="shared" si="25"/>
        <v>0</v>
      </c>
      <c r="H61" s="30">
        <f t="shared" si="9"/>
        <v>1480.4979999999998</v>
      </c>
      <c r="I61" s="34">
        <f t="shared" si="16"/>
        <v>-628.96500000000037</v>
      </c>
      <c r="J61" s="37">
        <f t="shared" si="8"/>
        <v>-0.29816356105795661</v>
      </c>
    </row>
    <row r="62" spans="1:10" x14ac:dyDescent="0.25">
      <c r="A62" s="22" t="s">
        <v>55</v>
      </c>
      <c r="B62" s="6">
        <v>0</v>
      </c>
      <c r="C62" s="1">
        <v>339</v>
      </c>
      <c r="D62" s="1">
        <v>0</v>
      </c>
      <c r="E62" s="29">
        <f t="shared" si="4"/>
        <v>339</v>
      </c>
      <c r="F62" s="14">
        <v>0</v>
      </c>
      <c r="G62" s="14">
        <v>0</v>
      </c>
      <c r="H62" s="32">
        <f t="shared" si="9"/>
        <v>0</v>
      </c>
      <c r="I62" s="33">
        <f t="shared" si="16"/>
        <v>-339</v>
      </c>
      <c r="J62" s="36">
        <f t="shared" si="8"/>
        <v>-1</v>
      </c>
    </row>
    <row r="63" spans="1:10" x14ac:dyDescent="0.25">
      <c r="A63" s="22" t="s">
        <v>56</v>
      </c>
      <c r="B63" s="6">
        <v>0</v>
      </c>
      <c r="C63" s="1">
        <v>146.6</v>
      </c>
      <c r="D63" s="1">
        <v>0</v>
      </c>
      <c r="E63" s="29">
        <f t="shared" si="4"/>
        <v>146.6</v>
      </c>
      <c r="F63" s="14">
        <v>102.375</v>
      </c>
      <c r="G63" s="14">
        <v>0</v>
      </c>
      <c r="H63" s="32">
        <f t="shared" si="9"/>
        <v>102.375</v>
      </c>
      <c r="I63" s="33">
        <f t="shared" si="16"/>
        <v>-44.224999999999994</v>
      </c>
      <c r="J63" s="36">
        <f t="shared" si="8"/>
        <v>-0.30167121418826737</v>
      </c>
    </row>
    <row r="64" spans="1:10" x14ac:dyDescent="0.25">
      <c r="A64" s="22" t="s">
        <v>57</v>
      </c>
      <c r="B64" s="6">
        <v>0</v>
      </c>
      <c r="C64" s="1">
        <v>5.9630000000000001</v>
      </c>
      <c r="D64" s="1">
        <v>0</v>
      </c>
      <c r="E64" s="29">
        <f t="shared" si="4"/>
        <v>5.9630000000000001</v>
      </c>
      <c r="F64" s="14">
        <v>0</v>
      </c>
      <c r="G64" s="14">
        <v>0</v>
      </c>
      <c r="H64" s="32">
        <f t="shared" si="9"/>
        <v>0</v>
      </c>
      <c r="I64" s="33">
        <f t="shared" si="16"/>
        <v>-5.9630000000000001</v>
      </c>
      <c r="J64" s="36">
        <f t="shared" si="8"/>
        <v>-1</v>
      </c>
    </row>
    <row r="65" spans="1:10" x14ac:dyDescent="0.25">
      <c r="A65" s="22" t="s">
        <v>58</v>
      </c>
      <c r="B65" s="6">
        <v>0</v>
      </c>
      <c r="C65" s="1">
        <v>1197.0999999999999</v>
      </c>
      <c r="D65" s="1">
        <v>0</v>
      </c>
      <c r="E65" s="29">
        <f t="shared" si="4"/>
        <v>1197.0999999999999</v>
      </c>
      <c r="F65" s="14">
        <v>1097.01</v>
      </c>
      <c r="G65" s="14">
        <v>0</v>
      </c>
      <c r="H65" s="32">
        <f t="shared" si="9"/>
        <v>1097.01</v>
      </c>
      <c r="I65" s="33">
        <f t="shared" si="16"/>
        <v>-100.08999999999992</v>
      </c>
      <c r="J65" s="36">
        <f t="shared" si="8"/>
        <v>-8.3610391780135296E-2</v>
      </c>
    </row>
    <row r="66" spans="1:10" x14ac:dyDescent="0.25">
      <c r="A66" s="22" t="s">
        <v>59</v>
      </c>
      <c r="B66" s="6">
        <v>0</v>
      </c>
      <c r="C66" s="1">
        <v>0</v>
      </c>
      <c r="D66" s="1">
        <v>0</v>
      </c>
      <c r="E66" s="29">
        <f t="shared" si="4"/>
        <v>0</v>
      </c>
      <c r="F66" s="14">
        <v>0</v>
      </c>
      <c r="G66" s="14">
        <v>0</v>
      </c>
      <c r="H66" s="32">
        <f t="shared" si="9"/>
        <v>0</v>
      </c>
      <c r="I66" s="33">
        <f t="shared" si="16"/>
        <v>0</v>
      </c>
      <c r="J66" s="39" t="s">
        <v>89</v>
      </c>
    </row>
    <row r="67" spans="1:10" x14ac:dyDescent="0.25">
      <c r="A67" s="22" t="s">
        <v>60</v>
      </c>
      <c r="B67" s="6">
        <v>0</v>
      </c>
      <c r="C67" s="1">
        <v>0</v>
      </c>
      <c r="D67" s="1">
        <v>0</v>
      </c>
      <c r="E67" s="29">
        <f t="shared" si="4"/>
        <v>0</v>
      </c>
      <c r="F67" s="14">
        <v>0</v>
      </c>
      <c r="G67" s="14">
        <v>0</v>
      </c>
      <c r="H67" s="32">
        <f t="shared" si="9"/>
        <v>0</v>
      </c>
      <c r="I67" s="33">
        <f t="shared" si="16"/>
        <v>0</v>
      </c>
      <c r="J67" s="39" t="s">
        <v>89</v>
      </c>
    </row>
    <row r="68" spans="1:10" x14ac:dyDescent="0.25">
      <c r="A68" s="22" t="s">
        <v>61</v>
      </c>
      <c r="B68" s="6">
        <v>0</v>
      </c>
      <c r="C68" s="1">
        <v>0</v>
      </c>
      <c r="D68" s="1">
        <v>0</v>
      </c>
      <c r="E68" s="29">
        <f t="shared" si="4"/>
        <v>0</v>
      </c>
      <c r="F68" s="14">
        <v>0</v>
      </c>
      <c r="G68" s="14">
        <v>0</v>
      </c>
      <c r="H68" s="32">
        <f t="shared" si="9"/>
        <v>0</v>
      </c>
      <c r="I68" s="33">
        <f t="shared" si="16"/>
        <v>0</v>
      </c>
      <c r="J68" s="39" t="s">
        <v>89</v>
      </c>
    </row>
    <row r="69" spans="1:10" x14ac:dyDescent="0.25">
      <c r="A69" s="22" t="s">
        <v>62</v>
      </c>
      <c r="B69" s="6">
        <v>0</v>
      </c>
      <c r="C69" s="1">
        <v>23</v>
      </c>
      <c r="D69" s="1">
        <v>0</v>
      </c>
      <c r="E69" s="29">
        <f t="shared" si="4"/>
        <v>23</v>
      </c>
      <c r="F69" s="14">
        <v>0</v>
      </c>
      <c r="G69" s="14">
        <v>0</v>
      </c>
      <c r="H69" s="32">
        <f t="shared" si="9"/>
        <v>0</v>
      </c>
      <c r="I69" s="33">
        <f t="shared" si="16"/>
        <v>-23</v>
      </c>
      <c r="J69" s="36">
        <f t="shared" si="8"/>
        <v>-1</v>
      </c>
    </row>
    <row r="70" spans="1:10" x14ac:dyDescent="0.25">
      <c r="A70" s="22" t="s">
        <v>63</v>
      </c>
      <c r="B70" s="6">
        <v>0</v>
      </c>
      <c r="C70" s="1">
        <v>21.9</v>
      </c>
      <c r="D70" s="1">
        <v>0</v>
      </c>
      <c r="E70" s="29">
        <f t="shared" si="4"/>
        <v>21.9</v>
      </c>
      <c r="F70" s="14">
        <v>0</v>
      </c>
      <c r="G70" s="14">
        <v>0</v>
      </c>
      <c r="H70" s="32">
        <f t="shared" si="9"/>
        <v>0</v>
      </c>
      <c r="I70" s="33">
        <f t="shared" si="16"/>
        <v>-21.9</v>
      </c>
      <c r="J70" s="36">
        <f t="shared" si="8"/>
        <v>-1</v>
      </c>
    </row>
    <row r="71" spans="1:10" x14ac:dyDescent="0.25">
      <c r="A71" s="22" t="s">
        <v>64</v>
      </c>
      <c r="B71" s="6">
        <v>0</v>
      </c>
      <c r="C71" s="1">
        <v>0</v>
      </c>
      <c r="D71" s="1">
        <v>0</v>
      </c>
      <c r="E71" s="29">
        <f t="shared" ref="E71:E92" si="26">+B71+C71+D71</f>
        <v>0</v>
      </c>
      <c r="F71" s="14">
        <v>0</v>
      </c>
      <c r="G71" s="14">
        <v>0</v>
      </c>
      <c r="H71" s="32">
        <f t="shared" si="9"/>
        <v>0</v>
      </c>
      <c r="I71" s="33">
        <f t="shared" si="16"/>
        <v>0</v>
      </c>
      <c r="J71" s="39" t="s">
        <v>89</v>
      </c>
    </row>
    <row r="72" spans="1:10" x14ac:dyDescent="0.25">
      <c r="A72" s="22" t="s">
        <v>65</v>
      </c>
      <c r="B72" s="6">
        <v>0</v>
      </c>
      <c r="C72" s="1">
        <v>99.2</v>
      </c>
      <c r="D72" s="1">
        <v>0</v>
      </c>
      <c r="E72" s="29">
        <f t="shared" si="26"/>
        <v>99.2</v>
      </c>
      <c r="F72" s="14">
        <v>0</v>
      </c>
      <c r="G72" s="14">
        <v>0</v>
      </c>
      <c r="H72" s="32">
        <f t="shared" si="9"/>
        <v>0</v>
      </c>
      <c r="I72" s="33">
        <f t="shared" si="16"/>
        <v>-99.2</v>
      </c>
      <c r="J72" s="36">
        <f t="shared" si="8"/>
        <v>-1</v>
      </c>
    </row>
    <row r="73" spans="1:10" x14ac:dyDescent="0.25">
      <c r="A73" s="22" t="s">
        <v>66</v>
      </c>
      <c r="B73" s="6">
        <v>0</v>
      </c>
      <c r="C73" s="1">
        <v>32.4</v>
      </c>
      <c r="D73" s="1">
        <v>0</v>
      </c>
      <c r="E73" s="29">
        <f t="shared" si="26"/>
        <v>32.4</v>
      </c>
      <c r="F73" s="14">
        <v>0</v>
      </c>
      <c r="G73" s="14">
        <v>0</v>
      </c>
      <c r="H73" s="32">
        <f t="shared" si="9"/>
        <v>0</v>
      </c>
      <c r="I73" s="33">
        <f t="shared" si="16"/>
        <v>-32.4</v>
      </c>
      <c r="J73" s="36">
        <f t="shared" ref="J73:J92" si="27">+H73/E73-1</f>
        <v>-1</v>
      </c>
    </row>
    <row r="74" spans="1:10" x14ac:dyDescent="0.25">
      <c r="A74" s="22" t="s">
        <v>67</v>
      </c>
      <c r="B74" s="6">
        <v>0</v>
      </c>
      <c r="C74" s="1">
        <v>214.3</v>
      </c>
      <c r="D74" s="1">
        <v>0</v>
      </c>
      <c r="E74" s="29">
        <f t="shared" si="26"/>
        <v>214.3</v>
      </c>
      <c r="F74" s="14">
        <v>47.395000000000003</v>
      </c>
      <c r="G74" s="14">
        <v>0</v>
      </c>
      <c r="H74" s="32">
        <f t="shared" si="9"/>
        <v>47.395000000000003</v>
      </c>
      <c r="I74" s="33">
        <f t="shared" si="16"/>
        <v>-166.905</v>
      </c>
      <c r="J74" s="36">
        <f t="shared" si="27"/>
        <v>-0.77883807746150258</v>
      </c>
    </row>
    <row r="75" spans="1:10" x14ac:dyDescent="0.25">
      <c r="A75" s="22" t="s">
        <v>68</v>
      </c>
      <c r="B75" s="6">
        <v>0</v>
      </c>
      <c r="C75" s="1">
        <v>30</v>
      </c>
      <c r="D75" s="1">
        <v>0</v>
      </c>
      <c r="E75" s="29">
        <f t="shared" si="26"/>
        <v>30</v>
      </c>
      <c r="F75" s="14">
        <v>30</v>
      </c>
      <c r="G75" s="14">
        <v>0</v>
      </c>
      <c r="H75" s="32">
        <f t="shared" si="9"/>
        <v>30</v>
      </c>
      <c r="I75" s="33">
        <f t="shared" si="16"/>
        <v>0</v>
      </c>
      <c r="J75" s="36">
        <f t="shared" si="27"/>
        <v>0</v>
      </c>
    </row>
    <row r="76" spans="1:10" x14ac:dyDescent="0.25">
      <c r="A76" s="22" t="s">
        <v>69</v>
      </c>
      <c r="B76" s="6">
        <v>0</v>
      </c>
      <c r="C76" s="1">
        <v>0</v>
      </c>
      <c r="D76" s="1">
        <v>0</v>
      </c>
      <c r="E76" s="29">
        <f t="shared" si="26"/>
        <v>0</v>
      </c>
      <c r="F76" s="14">
        <v>32.417999999999999</v>
      </c>
      <c r="G76" s="14">
        <v>0</v>
      </c>
      <c r="H76" s="32">
        <f t="shared" ref="H76:H92" si="28">+F76+G76</f>
        <v>32.417999999999999</v>
      </c>
      <c r="I76" s="33">
        <f t="shared" si="16"/>
        <v>32.417999999999999</v>
      </c>
      <c r="J76" s="39" t="s">
        <v>89</v>
      </c>
    </row>
    <row r="77" spans="1:10" x14ac:dyDescent="0.25">
      <c r="A77" s="22" t="s">
        <v>70</v>
      </c>
      <c r="B77" s="6">
        <v>0</v>
      </c>
      <c r="C77" s="1">
        <v>0</v>
      </c>
      <c r="D77" s="1">
        <v>0</v>
      </c>
      <c r="E77" s="29">
        <f t="shared" si="26"/>
        <v>0</v>
      </c>
      <c r="F77" s="14">
        <v>171.3</v>
      </c>
      <c r="G77" s="14">
        <v>0</v>
      </c>
      <c r="H77" s="32">
        <f t="shared" si="28"/>
        <v>171.3</v>
      </c>
      <c r="I77" s="33">
        <f t="shared" si="16"/>
        <v>171.3</v>
      </c>
      <c r="J77" s="39" t="s">
        <v>89</v>
      </c>
    </row>
    <row r="78" spans="1:10" x14ac:dyDescent="0.25">
      <c r="A78" s="22" t="s">
        <v>71</v>
      </c>
      <c r="B78" s="6">
        <v>0</v>
      </c>
      <c r="C78" s="1">
        <v>0</v>
      </c>
      <c r="D78" s="1">
        <v>0</v>
      </c>
      <c r="E78" s="29">
        <f t="shared" si="26"/>
        <v>0</v>
      </c>
      <c r="F78" s="14">
        <v>0</v>
      </c>
      <c r="G78" s="14">
        <v>0</v>
      </c>
      <c r="H78" s="32">
        <f t="shared" si="28"/>
        <v>0</v>
      </c>
      <c r="I78" s="33">
        <f t="shared" si="16"/>
        <v>0</v>
      </c>
      <c r="J78" s="39" t="s">
        <v>89</v>
      </c>
    </row>
    <row r="79" spans="1:10" x14ac:dyDescent="0.25">
      <c r="A79" s="13" t="s">
        <v>72</v>
      </c>
      <c r="B79" s="4">
        <v>0</v>
      </c>
      <c r="C79" s="4">
        <f t="shared" ref="C79:G79" si="29">SUM(C80:C82)</f>
        <v>-590.29999999999995</v>
      </c>
      <c r="D79" s="4">
        <f t="shared" si="29"/>
        <v>0</v>
      </c>
      <c r="E79" s="26">
        <f t="shared" si="26"/>
        <v>-590.29999999999995</v>
      </c>
      <c r="F79" s="4">
        <f t="shared" si="29"/>
        <v>-946.29500000000007</v>
      </c>
      <c r="G79" s="4">
        <f t="shared" si="29"/>
        <v>0</v>
      </c>
      <c r="H79" s="30">
        <f t="shared" si="28"/>
        <v>-946.29500000000007</v>
      </c>
      <c r="I79" s="34">
        <f t="shared" si="16"/>
        <v>-355.99500000000012</v>
      </c>
      <c r="J79" s="37">
        <f t="shared" si="27"/>
        <v>0.60307470777570749</v>
      </c>
    </row>
    <row r="80" spans="1:10" x14ac:dyDescent="0.25">
      <c r="A80" s="22" t="s">
        <v>73</v>
      </c>
      <c r="B80" s="6">
        <v>0</v>
      </c>
      <c r="C80" s="1">
        <v>-414.3</v>
      </c>
      <c r="D80" s="1">
        <v>0</v>
      </c>
      <c r="E80" s="29">
        <f t="shared" si="26"/>
        <v>-414.3</v>
      </c>
      <c r="F80" s="14">
        <v>-652.20000000000005</v>
      </c>
      <c r="G80" s="14">
        <v>0</v>
      </c>
      <c r="H80" s="32">
        <f t="shared" si="28"/>
        <v>-652.20000000000005</v>
      </c>
      <c r="I80" s="33">
        <f t="shared" si="16"/>
        <v>-237.90000000000003</v>
      </c>
      <c r="J80" s="36">
        <f t="shared" si="27"/>
        <v>0.57422157856625633</v>
      </c>
    </row>
    <row r="81" spans="1:10" x14ac:dyDescent="0.25">
      <c r="A81" s="22" t="s">
        <v>74</v>
      </c>
      <c r="B81" s="6">
        <v>0</v>
      </c>
      <c r="C81" s="1">
        <v>-251</v>
      </c>
      <c r="D81" s="1">
        <v>0</v>
      </c>
      <c r="E81" s="29">
        <f t="shared" si="26"/>
        <v>-251</v>
      </c>
      <c r="F81" s="14">
        <v>-306.2</v>
      </c>
      <c r="G81" s="14">
        <v>0</v>
      </c>
      <c r="H81" s="32">
        <f t="shared" si="28"/>
        <v>-306.2</v>
      </c>
      <c r="I81" s="33">
        <f t="shared" si="16"/>
        <v>-55.199999999999989</v>
      </c>
      <c r="J81" s="36">
        <f t="shared" si="27"/>
        <v>0.21992031872509954</v>
      </c>
    </row>
    <row r="82" spans="1:10" x14ac:dyDescent="0.25">
      <c r="A82" s="22" t="s">
        <v>75</v>
      </c>
      <c r="B82" s="6">
        <v>0</v>
      </c>
      <c r="C82" s="1">
        <v>75</v>
      </c>
      <c r="D82" s="1">
        <v>0</v>
      </c>
      <c r="E82" s="29">
        <f t="shared" si="26"/>
        <v>75</v>
      </c>
      <c r="F82" s="14">
        <v>12.105</v>
      </c>
      <c r="G82" s="14">
        <v>0</v>
      </c>
      <c r="H82" s="32">
        <f t="shared" si="28"/>
        <v>12.105</v>
      </c>
      <c r="I82" s="33">
        <f t="shared" si="16"/>
        <v>-62.894999999999996</v>
      </c>
      <c r="J82" s="36">
        <f t="shared" si="27"/>
        <v>-0.83860000000000001</v>
      </c>
    </row>
    <row r="83" spans="1:10" x14ac:dyDescent="0.25">
      <c r="A83" s="13" t="s">
        <v>76</v>
      </c>
      <c r="B83" s="4">
        <v>0</v>
      </c>
      <c r="C83" s="4">
        <v>-6</v>
      </c>
      <c r="D83" s="4">
        <v>0</v>
      </c>
      <c r="E83" s="26">
        <f t="shared" si="26"/>
        <v>-6</v>
      </c>
      <c r="F83" s="12">
        <v>0</v>
      </c>
      <c r="G83" s="12">
        <v>0</v>
      </c>
      <c r="H83" s="30">
        <f t="shared" si="28"/>
        <v>0</v>
      </c>
      <c r="I83" s="33">
        <f t="shared" si="16"/>
        <v>6</v>
      </c>
      <c r="J83" s="37">
        <f>+H83/E83-1</f>
        <v>-1</v>
      </c>
    </row>
    <row r="84" spans="1:10" s="11" customFormat="1" x14ac:dyDescent="0.25">
      <c r="B84" s="16"/>
      <c r="C84" s="15"/>
      <c r="D84" s="15"/>
      <c r="E84" s="40"/>
      <c r="F84" s="17"/>
      <c r="G84" s="18"/>
      <c r="H84" s="27"/>
      <c r="I84" s="25"/>
      <c r="J84" s="23"/>
    </row>
    <row r="85" spans="1:10" x14ac:dyDescent="0.25">
      <c r="A85" s="13" t="s">
        <v>77</v>
      </c>
      <c r="B85" s="4">
        <v>0</v>
      </c>
      <c r="C85" s="2">
        <f>C86+C87+C88</f>
        <v>1801.6</v>
      </c>
      <c r="D85" s="2">
        <f>D86+D87+D88</f>
        <v>0</v>
      </c>
      <c r="E85" s="26">
        <f t="shared" si="26"/>
        <v>1801.6</v>
      </c>
      <c r="F85" s="2">
        <f t="shared" ref="F85:G85" si="30">F86+F87+F88</f>
        <v>0</v>
      </c>
      <c r="G85" s="2">
        <f t="shared" si="30"/>
        <v>0</v>
      </c>
      <c r="H85" s="30">
        <f t="shared" si="28"/>
        <v>0</v>
      </c>
      <c r="I85" s="34">
        <f t="shared" ref="I85:I92" si="31">+H85-E85</f>
        <v>-1801.6</v>
      </c>
      <c r="J85" s="37">
        <f t="shared" si="27"/>
        <v>-1</v>
      </c>
    </row>
    <row r="86" spans="1:10" x14ac:dyDescent="0.25">
      <c r="A86" s="22" t="s">
        <v>78</v>
      </c>
      <c r="B86" s="6">
        <v>0</v>
      </c>
      <c r="C86" s="1">
        <v>1600</v>
      </c>
      <c r="D86" s="1">
        <v>0</v>
      </c>
      <c r="E86" s="29">
        <f t="shared" si="26"/>
        <v>1600</v>
      </c>
      <c r="F86" s="14">
        <v>0</v>
      </c>
      <c r="G86" s="14">
        <v>0</v>
      </c>
      <c r="H86" s="32">
        <f t="shared" si="28"/>
        <v>0</v>
      </c>
      <c r="I86" s="33">
        <f t="shared" si="31"/>
        <v>-1600</v>
      </c>
      <c r="J86" s="36">
        <f t="shared" si="27"/>
        <v>-1</v>
      </c>
    </row>
    <row r="87" spans="1:10" x14ac:dyDescent="0.25">
      <c r="A87" s="22" t="s">
        <v>79</v>
      </c>
      <c r="B87" s="6">
        <v>0</v>
      </c>
      <c r="C87" s="1">
        <v>201.6</v>
      </c>
      <c r="D87" s="1">
        <v>0</v>
      </c>
      <c r="E87" s="29">
        <f t="shared" si="26"/>
        <v>201.6</v>
      </c>
      <c r="F87" s="14">
        <v>0</v>
      </c>
      <c r="G87" s="14">
        <v>0</v>
      </c>
      <c r="H87" s="32">
        <f t="shared" si="28"/>
        <v>0</v>
      </c>
      <c r="I87" s="33">
        <f t="shared" si="31"/>
        <v>-201.6</v>
      </c>
      <c r="J87" s="36">
        <f t="shared" si="27"/>
        <v>-1</v>
      </c>
    </row>
    <row r="88" spans="1:10" x14ac:dyDescent="0.25">
      <c r="A88" s="22" t="s">
        <v>80</v>
      </c>
      <c r="B88" s="6">
        <v>0</v>
      </c>
      <c r="C88" s="1">
        <v>0</v>
      </c>
      <c r="D88" s="1">
        <v>0</v>
      </c>
      <c r="E88" s="29">
        <f t="shared" si="26"/>
        <v>0</v>
      </c>
      <c r="F88" s="14">
        <v>0</v>
      </c>
      <c r="G88" s="14">
        <v>0</v>
      </c>
      <c r="H88" s="32">
        <f t="shared" si="28"/>
        <v>0</v>
      </c>
      <c r="I88" s="33">
        <f t="shared" si="31"/>
        <v>0</v>
      </c>
      <c r="J88" s="39" t="s">
        <v>89</v>
      </c>
    </row>
    <row r="89" spans="1:10" s="11" customFormat="1" x14ac:dyDescent="0.25">
      <c r="B89" s="16"/>
      <c r="C89" s="15"/>
      <c r="D89" s="15"/>
      <c r="E89" s="41"/>
      <c r="F89" s="17"/>
      <c r="G89" s="19"/>
      <c r="H89" s="27"/>
      <c r="I89" s="24"/>
      <c r="J89" s="23"/>
    </row>
    <row r="90" spans="1:10" x14ac:dyDescent="0.25">
      <c r="A90" s="13" t="s">
        <v>81</v>
      </c>
      <c r="B90" s="4">
        <v>0</v>
      </c>
      <c r="C90" s="4">
        <f t="shared" ref="C90:G90" si="32">+C91+C92</f>
        <v>93.9</v>
      </c>
      <c r="D90" s="4">
        <f t="shared" si="32"/>
        <v>0</v>
      </c>
      <c r="E90" s="26">
        <f t="shared" si="26"/>
        <v>93.9</v>
      </c>
      <c r="F90" s="4">
        <f t="shared" si="32"/>
        <v>89.614999999999995</v>
      </c>
      <c r="G90" s="4">
        <f t="shared" si="32"/>
        <v>0</v>
      </c>
      <c r="H90" s="30">
        <f t="shared" si="28"/>
        <v>89.614999999999995</v>
      </c>
      <c r="I90" s="34">
        <f t="shared" si="31"/>
        <v>-4.2850000000000108</v>
      </c>
      <c r="J90" s="37">
        <f t="shared" si="27"/>
        <v>-4.5633652822151372E-2</v>
      </c>
    </row>
    <row r="91" spans="1:10" x14ac:dyDescent="0.25">
      <c r="A91" s="22" t="s">
        <v>82</v>
      </c>
      <c r="B91" s="6">
        <v>0</v>
      </c>
      <c r="C91" s="1">
        <v>91.5</v>
      </c>
      <c r="D91" s="1">
        <v>0</v>
      </c>
      <c r="E91" s="26">
        <f t="shared" si="26"/>
        <v>91.5</v>
      </c>
      <c r="F91" s="14">
        <v>87.614999999999995</v>
      </c>
      <c r="G91" s="14">
        <v>0</v>
      </c>
      <c r="H91" s="32">
        <f t="shared" si="28"/>
        <v>87.614999999999995</v>
      </c>
      <c r="I91" s="33">
        <f t="shared" si="31"/>
        <v>-3.8850000000000051</v>
      </c>
      <c r="J91" s="36">
        <f t="shared" si="27"/>
        <v>-4.2459016393442628E-2</v>
      </c>
    </row>
    <row r="92" spans="1:10" x14ac:dyDescent="0.25">
      <c r="A92" s="22" t="s">
        <v>83</v>
      </c>
      <c r="B92" s="6">
        <v>0</v>
      </c>
      <c r="C92" s="1">
        <v>2.4</v>
      </c>
      <c r="D92" s="1">
        <v>0</v>
      </c>
      <c r="E92" s="26">
        <f t="shared" si="26"/>
        <v>2.4</v>
      </c>
      <c r="F92" s="14">
        <v>2</v>
      </c>
      <c r="G92" s="14">
        <v>0</v>
      </c>
      <c r="H92" s="32">
        <f t="shared" si="28"/>
        <v>2</v>
      </c>
      <c r="I92" s="33">
        <f t="shared" si="31"/>
        <v>-0.39999999999999991</v>
      </c>
      <c r="J92" s="36">
        <f t="shared" si="27"/>
        <v>-0.16666666666666663</v>
      </c>
    </row>
    <row r="93" spans="1:10" x14ac:dyDescent="0.25">
      <c r="B93" s="8"/>
      <c r="C93" s="9"/>
      <c r="D93" s="9"/>
      <c r="E93" s="10"/>
      <c r="J93" s="23"/>
    </row>
    <row r="94" spans="1:10" x14ac:dyDescent="0.25">
      <c r="B94" s="11"/>
      <c r="C94" s="11"/>
      <c r="D94" s="11"/>
      <c r="E94" s="11"/>
      <c r="J94" s="23"/>
    </row>
    <row r="95" spans="1:10" x14ac:dyDescent="0.25">
      <c r="J95" s="23"/>
    </row>
    <row r="97" spans="2:5" x14ac:dyDescent="0.25">
      <c r="B97" s="7"/>
      <c r="C97" s="7"/>
      <c r="D97" s="7"/>
      <c r="E97" s="7"/>
    </row>
    <row r="98" spans="2:5" x14ac:dyDescent="0.25">
      <c r="E9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Mary Laurie</cp:lastModifiedBy>
  <dcterms:created xsi:type="dcterms:W3CDTF">2017-05-03T21:31:14Z</dcterms:created>
  <dcterms:modified xsi:type="dcterms:W3CDTF">2017-05-23T22:19:10Z</dcterms:modified>
</cp:coreProperties>
</file>