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90" windowWidth="28830" windowHeight="6450"/>
  </bookViews>
  <sheets>
    <sheet name="Sheet 1" sheetId="2" r:id="rId1"/>
    <sheet name="Sheet1" sheetId="8" r:id="rId2"/>
  </sheets>
  <definedNames>
    <definedName name="_xlnm.Print_Area" localSheetId="0">'Sheet 1'!$A$1:$D$95</definedName>
    <definedName name="_xlnm.Print_Titles" localSheetId="0">'Sheet 1'!$1:$1</definedName>
  </definedNames>
  <calcPr calcId="145621"/>
</workbook>
</file>

<file path=xl/calcChain.xml><?xml version="1.0" encoding="utf-8"?>
<calcChain xmlns="http://schemas.openxmlformats.org/spreadsheetml/2006/main">
  <c r="I30" i="2" l="1"/>
  <c r="F93" i="2"/>
  <c r="E93" i="2"/>
  <c r="C93" i="2"/>
  <c r="B93" i="2"/>
  <c r="E89" i="2" l="1"/>
  <c r="E84" i="2" l="1"/>
  <c r="E83" i="2"/>
  <c r="E53" i="2"/>
  <c r="E37" i="2"/>
  <c r="E27" i="2"/>
  <c r="E14" i="2"/>
  <c r="G95" i="2" l="1"/>
  <c r="G94" i="2"/>
  <c r="G91" i="2"/>
  <c r="I91" i="2" s="1"/>
  <c r="G90" i="2"/>
  <c r="G89" i="2"/>
  <c r="G86" i="2"/>
  <c r="G85" i="2"/>
  <c r="G84" i="2"/>
  <c r="G83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1" i="2"/>
  <c r="G60" i="2"/>
  <c r="G59" i="2"/>
  <c r="G58" i="2"/>
  <c r="G57" i="2"/>
  <c r="G55" i="2"/>
  <c r="G54" i="2"/>
  <c r="G52" i="2"/>
  <c r="G51" i="2"/>
  <c r="G50" i="2"/>
  <c r="G49" i="2"/>
  <c r="G47" i="2"/>
  <c r="G46" i="2"/>
  <c r="G45" i="2"/>
  <c r="G44" i="2"/>
  <c r="G43" i="2"/>
  <c r="G42" i="2"/>
  <c r="G41" i="2"/>
  <c r="G40" i="2"/>
  <c r="G39" i="2"/>
  <c r="G38" i="2"/>
  <c r="G37" i="2"/>
  <c r="G35" i="2"/>
  <c r="G34" i="2"/>
  <c r="G33" i="2"/>
  <c r="G29" i="2"/>
  <c r="G28" i="2"/>
  <c r="G27" i="2"/>
  <c r="G26" i="2"/>
  <c r="G25" i="2"/>
  <c r="G24" i="2"/>
  <c r="G23" i="2"/>
  <c r="G21" i="2"/>
  <c r="G20" i="2"/>
  <c r="G18" i="2"/>
  <c r="G17" i="2"/>
  <c r="G16" i="2"/>
  <c r="G14" i="2"/>
  <c r="G13" i="2"/>
  <c r="G12" i="2"/>
  <c r="G11" i="2"/>
  <c r="G10" i="2"/>
  <c r="G9" i="2"/>
  <c r="G8" i="2"/>
  <c r="G7" i="2"/>
  <c r="F88" i="2"/>
  <c r="E88" i="2"/>
  <c r="F82" i="2"/>
  <c r="E82" i="2"/>
  <c r="F62" i="2"/>
  <c r="E62" i="2"/>
  <c r="F56" i="2"/>
  <c r="E56" i="2"/>
  <c r="F48" i="2"/>
  <c r="E48" i="2"/>
  <c r="F36" i="2"/>
  <c r="E36" i="2"/>
  <c r="F32" i="2"/>
  <c r="E32" i="2"/>
  <c r="F22" i="2"/>
  <c r="E22" i="2"/>
  <c r="F19" i="2"/>
  <c r="E19" i="2"/>
  <c r="F15" i="2"/>
  <c r="E15" i="2"/>
  <c r="F6" i="2"/>
  <c r="E6" i="2"/>
  <c r="G93" i="2" l="1"/>
  <c r="G88" i="2"/>
  <c r="G53" i="2"/>
  <c r="F5" i="2"/>
  <c r="G6" i="2"/>
  <c r="G82" i="2"/>
  <c r="G62" i="2"/>
  <c r="G56" i="2"/>
  <c r="G48" i="2"/>
  <c r="G32" i="2"/>
  <c r="G22" i="2"/>
  <c r="G19" i="2"/>
  <c r="G15" i="2"/>
  <c r="E5" i="2"/>
  <c r="G36" i="2"/>
  <c r="E31" i="2"/>
  <c r="F31" i="2"/>
  <c r="E3" i="2" l="1"/>
  <c r="F3" i="2"/>
  <c r="F2" i="2" s="1"/>
  <c r="G31" i="2"/>
  <c r="G5" i="2"/>
  <c r="G3" i="2" l="1"/>
  <c r="E2" i="2"/>
  <c r="G2" i="2" s="1"/>
  <c r="AV37" i="2"/>
  <c r="AV38" i="2" l="1"/>
  <c r="AU8" i="2"/>
  <c r="AT8" i="2"/>
  <c r="AS8" i="2"/>
  <c r="AV39" i="2" l="1"/>
  <c r="AV36" i="2" s="1"/>
  <c r="AR7" i="2" l="1"/>
  <c r="AR25" i="2"/>
  <c r="AR24" i="2"/>
  <c r="AR16" i="2"/>
  <c r="AR20" i="2"/>
  <c r="AR10" i="2"/>
  <c r="AR12" i="2"/>
  <c r="AR13" i="2"/>
  <c r="AR37" i="2"/>
  <c r="AU37" i="2" s="1"/>
  <c r="AR19" i="2"/>
  <c r="AR9" i="2"/>
  <c r="AR11" i="2"/>
  <c r="AR38" i="2"/>
  <c r="AR14" i="2"/>
  <c r="AR18" i="2"/>
  <c r="AR22" i="2"/>
  <c r="AR27" i="2"/>
  <c r="AR15" i="2"/>
  <c r="AR17" i="2"/>
  <c r="AR21" i="2"/>
  <c r="AR23" i="2"/>
  <c r="AR26" i="2"/>
  <c r="AR28" i="2"/>
  <c r="C88" i="2"/>
  <c r="B88" i="2"/>
  <c r="D81" i="2"/>
  <c r="I81" i="2" s="1"/>
  <c r="D70" i="2"/>
  <c r="I70" i="2" s="1"/>
  <c r="D21" i="2"/>
  <c r="D20" i="2"/>
  <c r="D95" i="2"/>
  <c r="D94" i="2"/>
  <c r="D90" i="2"/>
  <c r="D89" i="2"/>
  <c r="D85" i="2"/>
  <c r="D84" i="2"/>
  <c r="D83" i="2"/>
  <c r="D80" i="2"/>
  <c r="D79" i="2"/>
  <c r="I79" i="2" s="1"/>
  <c r="D78" i="2"/>
  <c r="D77" i="2"/>
  <c r="D76" i="2"/>
  <c r="D75" i="2"/>
  <c r="D74" i="2"/>
  <c r="D73" i="2"/>
  <c r="I73" i="2" s="1"/>
  <c r="D72" i="2"/>
  <c r="D71" i="2"/>
  <c r="I71" i="2" s="1"/>
  <c r="D69" i="2"/>
  <c r="D68" i="2"/>
  <c r="D67" i="2"/>
  <c r="I67" i="2" s="1"/>
  <c r="D66" i="2"/>
  <c r="D65" i="2"/>
  <c r="D64" i="2"/>
  <c r="D63" i="2"/>
  <c r="D61" i="2"/>
  <c r="D60" i="2"/>
  <c r="D59" i="2"/>
  <c r="D58" i="2"/>
  <c r="D57" i="2"/>
  <c r="D55" i="2"/>
  <c r="D54" i="2"/>
  <c r="D52" i="2"/>
  <c r="D51" i="2"/>
  <c r="D50" i="2"/>
  <c r="D49" i="2"/>
  <c r="D47" i="2"/>
  <c r="D46" i="2"/>
  <c r="D45" i="2"/>
  <c r="D44" i="2"/>
  <c r="D43" i="2"/>
  <c r="D42" i="2"/>
  <c r="D41" i="2"/>
  <c r="D40" i="2"/>
  <c r="D39" i="2"/>
  <c r="D38" i="2"/>
  <c r="D35" i="2"/>
  <c r="D34" i="2"/>
  <c r="D33" i="2"/>
  <c r="D28" i="2"/>
  <c r="D27" i="2"/>
  <c r="D26" i="2"/>
  <c r="D25" i="2"/>
  <c r="D24" i="2"/>
  <c r="D23" i="2"/>
  <c r="D18" i="2"/>
  <c r="D17" i="2"/>
  <c r="D16" i="2"/>
  <c r="D13" i="2"/>
  <c r="D12" i="2"/>
  <c r="D11" i="2"/>
  <c r="D10" i="2"/>
  <c r="D9" i="2"/>
  <c r="D8" i="2"/>
  <c r="D7" i="2"/>
  <c r="C15" i="2"/>
  <c r="C6" i="2"/>
  <c r="D86" i="2"/>
  <c r="C82" i="2"/>
  <c r="B82" i="2"/>
  <c r="C62" i="2"/>
  <c r="B62" i="2"/>
  <c r="C56" i="2"/>
  <c r="B56" i="2"/>
  <c r="C53" i="2"/>
  <c r="B53" i="2"/>
  <c r="C48" i="2"/>
  <c r="B48" i="2"/>
  <c r="B37" i="2"/>
  <c r="D37" i="2" s="1"/>
  <c r="C36" i="2"/>
  <c r="C32" i="2"/>
  <c r="B32" i="2"/>
  <c r="B29" i="2"/>
  <c r="D29" i="2" s="1"/>
  <c r="C22" i="2"/>
  <c r="B22" i="2"/>
  <c r="C19" i="2"/>
  <c r="B19" i="2"/>
  <c r="B15" i="2"/>
  <c r="B14" i="2"/>
  <c r="I7" i="2" l="1"/>
  <c r="H7" i="2"/>
  <c r="I10" i="2"/>
  <c r="H10" i="2"/>
  <c r="I16" i="2"/>
  <c r="H16" i="2"/>
  <c r="I24" i="2"/>
  <c r="H24" i="2"/>
  <c r="I28" i="2"/>
  <c r="H28" i="2"/>
  <c r="I41" i="2"/>
  <c r="H41" i="2"/>
  <c r="I45" i="2"/>
  <c r="I50" i="2"/>
  <c r="H50" i="2"/>
  <c r="I55" i="2"/>
  <c r="H60" i="2"/>
  <c r="I60" i="2"/>
  <c r="I65" i="2"/>
  <c r="H65" i="2"/>
  <c r="H69" i="2"/>
  <c r="I69" i="2"/>
  <c r="H74" i="2"/>
  <c r="I74" i="2"/>
  <c r="I78" i="2"/>
  <c r="H78" i="2"/>
  <c r="H84" i="2"/>
  <c r="I84" i="2"/>
  <c r="H94" i="2"/>
  <c r="I94" i="2"/>
  <c r="H29" i="2"/>
  <c r="I29" i="2"/>
  <c r="I9" i="2"/>
  <c r="H9" i="2"/>
  <c r="H13" i="2"/>
  <c r="I13" i="2"/>
  <c r="H23" i="2"/>
  <c r="I23" i="2"/>
  <c r="I27" i="2"/>
  <c r="H27" i="2"/>
  <c r="H35" i="2"/>
  <c r="I35" i="2"/>
  <c r="H40" i="2"/>
  <c r="I40" i="2"/>
  <c r="I44" i="2"/>
  <c r="H44" i="2"/>
  <c r="I49" i="2"/>
  <c r="H49" i="2"/>
  <c r="I54" i="2"/>
  <c r="H54" i="2"/>
  <c r="H59" i="2"/>
  <c r="I59" i="2"/>
  <c r="I64" i="2"/>
  <c r="H64" i="2"/>
  <c r="H68" i="2"/>
  <c r="I68" i="2"/>
  <c r="I77" i="2"/>
  <c r="H77" i="2"/>
  <c r="H83" i="2"/>
  <c r="I83" i="2"/>
  <c r="I90" i="2"/>
  <c r="H90" i="2"/>
  <c r="I21" i="2"/>
  <c r="H21" i="2"/>
  <c r="I37" i="2"/>
  <c r="H37" i="2"/>
  <c r="I86" i="2"/>
  <c r="H86" i="2"/>
  <c r="I8" i="2"/>
  <c r="H8" i="2"/>
  <c r="I12" i="2"/>
  <c r="H12" i="2"/>
  <c r="I18" i="2"/>
  <c r="I26" i="2"/>
  <c r="H26" i="2"/>
  <c r="H34" i="2"/>
  <c r="I34" i="2"/>
  <c r="I39" i="2"/>
  <c r="H39" i="2"/>
  <c r="H43" i="2"/>
  <c r="I43" i="2"/>
  <c r="I47" i="2"/>
  <c r="H47" i="2"/>
  <c r="H52" i="2"/>
  <c r="I52" i="2"/>
  <c r="I58" i="2"/>
  <c r="H58" i="2"/>
  <c r="I63" i="2"/>
  <c r="H63" i="2"/>
  <c r="H72" i="2"/>
  <c r="I72" i="2"/>
  <c r="I76" i="2"/>
  <c r="H76" i="2"/>
  <c r="I80" i="2"/>
  <c r="H80" i="2"/>
  <c r="I89" i="2"/>
  <c r="H89" i="2"/>
  <c r="H20" i="2"/>
  <c r="I20" i="2"/>
  <c r="H11" i="2"/>
  <c r="I11" i="2"/>
  <c r="I17" i="2"/>
  <c r="H17" i="2"/>
  <c r="I25" i="2"/>
  <c r="H25" i="2"/>
  <c r="I33" i="2"/>
  <c r="H33" i="2"/>
  <c r="I38" i="2"/>
  <c r="H38" i="2"/>
  <c r="H42" i="2"/>
  <c r="I42" i="2"/>
  <c r="I46" i="2"/>
  <c r="H46" i="2"/>
  <c r="H51" i="2"/>
  <c r="I51" i="2"/>
  <c r="I57" i="2"/>
  <c r="H57" i="2"/>
  <c r="I61" i="2"/>
  <c r="H61" i="2"/>
  <c r="I66" i="2"/>
  <c r="H66" i="2"/>
  <c r="I75" i="2"/>
  <c r="H75" i="2"/>
  <c r="H85" i="2"/>
  <c r="I85" i="2"/>
  <c r="H95" i="2"/>
  <c r="I95" i="2"/>
  <c r="D93" i="2"/>
  <c r="D22" i="2"/>
  <c r="D32" i="2"/>
  <c r="D48" i="2"/>
  <c r="D56" i="2"/>
  <c r="D82" i="2"/>
  <c r="D88" i="2"/>
  <c r="D62" i="2"/>
  <c r="D19" i="2"/>
  <c r="AR39" i="2"/>
  <c r="AR36" i="2" s="1"/>
  <c r="C5" i="2"/>
  <c r="B6" i="2"/>
  <c r="B5" i="2" s="1"/>
  <c r="C31" i="2"/>
  <c r="AS37" i="2"/>
  <c r="B36" i="2"/>
  <c r="B31" i="2" s="1"/>
  <c r="D15" i="2"/>
  <c r="D36" i="2"/>
  <c r="AT25" i="2"/>
  <c r="AR35" i="2"/>
  <c r="AS20" i="2"/>
  <c r="AU23" i="2"/>
  <c r="AU28" i="2"/>
  <c r="AT12" i="2"/>
  <c r="AT19" i="2"/>
  <c r="AT37" i="2"/>
  <c r="AU20" i="2"/>
  <c r="AT10" i="2"/>
  <c r="D53" i="2"/>
  <c r="AU18" i="2"/>
  <c r="AT24" i="2"/>
  <c r="AT7" i="2"/>
  <c r="AT9" i="2"/>
  <c r="AU9" i="2"/>
  <c r="AS9" i="2"/>
  <c r="AT13" i="2"/>
  <c r="AU7" i="2"/>
  <c r="AU11" i="2"/>
  <c r="AS12" i="2"/>
  <c r="AU14" i="2"/>
  <c r="AU22" i="2"/>
  <c r="AU27" i="2"/>
  <c r="AT15" i="2"/>
  <c r="AT23" i="2"/>
  <c r="AS23" i="2"/>
  <c r="AT22" i="2"/>
  <c r="AS22" i="2"/>
  <c r="AS11" i="2"/>
  <c r="AR30" i="2"/>
  <c r="AT11" i="2"/>
  <c r="AR29" i="2"/>
  <c r="AS15" i="2"/>
  <c r="AU17" i="2"/>
  <c r="AS19" i="2"/>
  <c r="AU24" i="2"/>
  <c r="AT21" i="2"/>
  <c r="AT18" i="2"/>
  <c r="AS18" i="2"/>
  <c r="AS13" i="2"/>
  <c r="AU16" i="2"/>
  <c r="AT28" i="2"/>
  <c r="AS28" i="2"/>
  <c r="AT14" i="2"/>
  <c r="AS14" i="2"/>
  <c r="AR32" i="2"/>
  <c r="D14" i="2"/>
  <c r="AU10" i="2"/>
  <c r="AS25" i="2"/>
  <c r="AU26" i="2"/>
  <c r="AT17" i="2"/>
  <c r="AT26" i="2"/>
  <c r="AT27" i="2"/>
  <c r="AS27" i="2"/>
  <c r="AT20" i="2"/>
  <c r="AT16" i="2"/>
  <c r="H62" i="2" l="1"/>
  <c r="I62" i="2"/>
  <c r="H48" i="2"/>
  <c r="I48" i="2"/>
  <c r="I14" i="2"/>
  <c r="H14" i="2"/>
  <c r="I19" i="2"/>
  <c r="H19" i="2"/>
  <c r="H56" i="2"/>
  <c r="I56" i="2"/>
  <c r="I93" i="2"/>
  <c r="H93" i="2"/>
  <c r="I15" i="2"/>
  <c r="H15" i="2"/>
  <c r="H82" i="2"/>
  <c r="I82" i="2"/>
  <c r="H36" i="2"/>
  <c r="I36" i="2"/>
  <c r="I22" i="2"/>
  <c r="H22" i="2"/>
  <c r="I53" i="2"/>
  <c r="H53" i="2"/>
  <c r="H88" i="2"/>
  <c r="I88" i="2"/>
  <c r="I32" i="2"/>
  <c r="H32" i="2"/>
  <c r="AU39" i="2"/>
  <c r="C3" i="2"/>
  <c r="C2" i="2" s="1"/>
  <c r="AS26" i="2"/>
  <c r="AS17" i="2"/>
  <c r="AU38" i="2"/>
  <c r="AS10" i="2"/>
  <c r="AU13" i="2"/>
  <c r="AS7" i="2"/>
  <c r="AU25" i="2"/>
  <c r="AU12" i="2"/>
  <c r="AU15" i="2"/>
  <c r="B3" i="2"/>
  <c r="AU21" i="2"/>
  <c r="AU19" i="2"/>
  <c r="D31" i="2"/>
  <c r="AW36" i="2"/>
  <c r="AS39" i="2"/>
  <c r="AT36" i="2"/>
  <c r="AT39" i="2"/>
  <c r="AT38" i="2"/>
  <c r="AS24" i="2"/>
  <c r="AS21" i="2"/>
  <c r="D6" i="2"/>
  <c r="AS38" i="2"/>
  <c r="AS16" i="2"/>
  <c r="I31" i="2" l="1"/>
  <c r="H31" i="2"/>
  <c r="I6" i="2"/>
  <c r="H6" i="2"/>
  <c r="B2" i="2"/>
  <c r="D2" i="2" s="1"/>
  <c r="AU36" i="2"/>
  <c r="AS36" i="2"/>
  <c r="D5" i="2"/>
  <c r="I2" i="2" l="1"/>
  <c r="H2" i="2"/>
  <c r="H5" i="2"/>
  <c r="I5" i="2"/>
  <c r="D3" i="2"/>
  <c r="I3" i="2" l="1"/>
  <c r="H3" i="2"/>
</calcChain>
</file>

<file path=xl/comments1.xml><?xml version="1.0" encoding="utf-8"?>
<comments xmlns="http://schemas.openxmlformats.org/spreadsheetml/2006/main">
  <authors>
    <author>Steven</author>
  </authors>
  <commentList>
    <comment ref="E89" authorId="0">
      <text>
        <r>
          <rPr>
            <b/>
            <sz val="9"/>
            <color indexed="81"/>
            <rFont val="Tahoma"/>
            <family val="2"/>
          </rPr>
          <t>Steven:</t>
        </r>
        <r>
          <rPr>
            <sz val="9"/>
            <color indexed="81"/>
            <rFont val="Tahoma"/>
            <family val="2"/>
          </rPr>
          <t xml:space="preserve">
includes a one-time increase of $250 million provided through a general provision in the ag section, of which $20 million is to reimurse the Bill Emerson Humanitarian Trust</t>
        </r>
      </text>
    </comment>
  </commentList>
</comments>
</file>

<file path=xl/sharedStrings.xml><?xml version="1.0" encoding="utf-8"?>
<sst xmlns="http://schemas.openxmlformats.org/spreadsheetml/2006/main" count="117" uniqueCount="102">
  <si>
    <t>FOREIGN OPERATIONS</t>
  </si>
  <si>
    <t>Export-Import Bank of the United States (net)</t>
  </si>
  <si>
    <t>Overseas Private Investment Corporation (net)</t>
  </si>
  <si>
    <t>Trade and Development Agency (TDA)</t>
  </si>
  <si>
    <t>Development Assistance (DA)</t>
  </si>
  <si>
    <t>Transition Initiatives (TI)</t>
  </si>
  <si>
    <t>Development Credit Authority (DCA)</t>
  </si>
  <si>
    <t>USAID Operating Expenses (OE)</t>
  </si>
  <si>
    <t>USAID Capital Investment Fund</t>
  </si>
  <si>
    <t>USAID Inspector General Operating Expenses (IG)</t>
  </si>
  <si>
    <t>Economic Support Fund (ESF)</t>
  </si>
  <si>
    <t>Peace Corps</t>
  </si>
  <si>
    <t>Inter-American Foundation</t>
  </si>
  <si>
    <t>African Development Foundation</t>
  </si>
  <si>
    <t>Millennium Challenge Corporation</t>
  </si>
  <si>
    <t>Migration and Refugee Assistance (MRA)</t>
  </si>
  <si>
    <t>U.S. Emergency Refugee &amp; Migration Assistance (ERMA)</t>
  </si>
  <si>
    <t>Nonproliferation, Anti-Terrorism, Demining (NADR)</t>
  </si>
  <si>
    <t>Treasury Technical Assistance</t>
  </si>
  <si>
    <t>Debt Restructuring</t>
  </si>
  <si>
    <t>International Military Education &amp; Training (IMET)</t>
  </si>
  <si>
    <t>Foreign Military Financing (FMF)</t>
  </si>
  <si>
    <t>Peacekeeping Operations (PKO)</t>
  </si>
  <si>
    <t>International Organizations &amp; Programs (IO&amp;P)</t>
  </si>
  <si>
    <t>Diplomatic &amp; Consular Programs</t>
  </si>
  <si>
    <t>Centralized Information Technology Modernization Program</t>
  </si>
  <si>
    <t>Capital Investment Fund</t>
  </si>
  <si>
    <t>Embassy Security, Construction &amp; Maintenance</t>
  </si>
  <si>
    <t>State Department Office of the Inspector General</t>
  </si>
  <si>
    <t>Educational and Cultural Exchange Programs</t>
  </si>
  <si>
    <t>Contributions to International Organizations</t>
  </si>
  <si>
    <t>Contributions for International Peacekeeping Activities</t>
  </si>
  <si>
    <t>AGRICULTURE PROGRAMS</t>
  </si>
  <si>
    <t>Global Environment Facility</t>
  </si>
  <si>
    <t>Asian Development Fund</t>
  </si>
  <si>
    <t>Asian Development Bank</t>
  </si>
  <si>
    <t>African Development Fund</t>
  </si>
  <si>
    <t>African Development Bank</t>
  </si>
  <si>
    <t>Enterprise for the Americas Multilateral Investment Fund</t>
  </si>
  <si>
    <t>Asia Foundation</t>
  </si>
  <si>
    <t>National Endowment for Democracy</t>
  </si>
  <si>
    <t>East-West Center</t>
  </si>
  <si>
    <t>Broadcasting Capital Improvements</t>
  </si>
  <si>
    <t>International Trade Commission</t>
  </si>
  <si>
    <t>Foreign Claims Settlement Commission</t>
  </si>
  <si>
    <t xml:space="preserve"> </t>
  </si>
  <si>
    <t>United States Institute for Peace</t>
  </si>
  <si>
    <t>P.L. 480 Title II</t>
  </si>
  <si>
    <t>McGovern-Dole International Food for Education</t>
  </si>
  <si>
    <t>Democracy Fund</t>
  </si>
  <si>
    <t>Inter-American Investment Corporation</t>
  </si>
  <si>
    <t>STATE DEPARTMENT OPERATIONS</t>
  </si>
  <si>
    <t>OTHER APPROPRIATIONS</t>
  </si>
  <si>
    <t>International Clean Technology Fund</t>
  </si>
  <si>
    <t>Assisstance for Europe, Eurasia, and Central Asia</t>
  </si>
  <si>
    <t>International Strategic Climate Fund</t>
  </si>
  <si>
    <t>International Narcotics Control &amp; Law Enforcement (INCLE)</t>
  </si>
  <si>
    <t>INTERNATIONAL AFFAIRS</t>
  </si>
  <si>
    <t>International Disaster Assistance</t>
  </si>
  <si>
    <t>Complex Crisis Fund</t>
  </si>
  <si>
    <t>World Bank - IBRD</t>
  </si>
  <si>
    <t>Inter-American Development Bank</t>
  </si>
  <si>
    <t>Administration of Foreign Affairs</t>
  </si>
  <si>
    <t>Other</t>
  </si>
  <si>
    <t>International Organizations</t>
  </si>
  <si>
    <t>Related Programs</t>
  </si>
  <si>
    <t>International Broadcasting Operations</t>
  </si>
  <si>
    <t>US Agency for International Development</t>
  </si>
  <si>
    <t>Bilateral Economic Assistance</t>
  </si>
  <si>
    <t>Independent Agencies</t>
  </si>
  <si>
    <t>Treasury Department</t>
  </si>
  <si>
    <t>International Security Assistance</t>
  </si>
  <si>
    <t>Multilateral Economic Assistance</t>
  </si>
  <si>
    <t>Global Agriculture and Food Security Program</t>
  </si>
  <si>
    <t>Export and Investment Assistance</t>
  </si>
  <si>
    <t>Conflict Stabilization Operations</t>
  </si>
  <si>
    <t>Global Health Programs</t>
  </si>
  <si>
    <t>International Development Association (IDA)</t>
  </si>
  <si>
    <t>IDA - Multilateral Debt Relief Initiative</t>
  </si>
  <si>
    <t>African Development Fund - Mult Debt Relief Initiative</t>
  </si>
  <si>
    <t>Non-150 accounts [non-add]</t>
  </si>
  <si>
    <t>FSO Retirement [mandatory; non-add]</t>
  </si>
  <si>
    <t>STATE-FOREIGN OPERATIONS - 150</t>
  </si>
  <si>
    <t>Rescissions &amp; across-the-board cut &amp; "other"</t>
  </si>
  <si>
    <t>Peace Operations Response Mechanism</t>
  </si>
  <si>
    <t>Green Climate Fund</t>
  </si>
  <si>
    <t>North American Development Bank</t>
  </si>
  <si>
    <t>Local and Regional Procurement</t>
  </si>
  <si>
    <t>Broadcasting Board of Governors</t>
  </si>
  <si>
    <t>FY16 HAC Subcom</t>
  </si>
  <si>
    <t>International Fund for Agricultural Development</t>
  </si>
  <si>
    <t>FY16 SAC Subcom</t>
  </si>
  <si>
    <t>FY15 Base</t>
  </si>
  <si>
    <t>FY15 OCO</t>
  </si>
  <si>
    <t>FY16 OCO</t>
  </si>
  <si>
    <t>FY16 Total</t>
  </si>
  <si>
    <t>FY15 Total</t>
  </si>
  <si>
    <t>FY16 Base</t>
  </si>
  <si>
    <t>Total Change From FY15 %</t>
  </si>
  <si>
    <t>Total Change From FY16 $s</t>
  </si>
  <si>
    <t>NA</t>
  </si>
  <si>
    <t>(Dollars in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</si>
</sst>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"/>
    <numFmt numFmtId="167" formatCode="0.0"/>
    <numFmt numFmtId="168" formatCode="_(* #,##0.0_);_(* \(#,##0.0\);_(* &quot;-&quot;??_);_(@_)"/>
  </numFmts>
  <fonts count="18">
    <font>
      <sz val="10"/>
      <name val="Arial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indexed="9"/>
      <name val="Myriad Pro"/>
    </font>
    <font>
      <sz val="11"/>
      <color theme="0"/>
      <name val="Myriad Pro"/>
    </font>
    <font>
      <sz val="11"/>
      <color rgb="FFFF0000"/>
      <name val="Myriad Pro"/>
    </font>
    <font>
      <sz val="10"/>
      <color indexed="9"/>
      <name val="Myriad Pro"/>
    </font>
    <font>
      <sz val="10"/>
      <color rgb="FFFF0000"/>
      <name val="Myriad Pro"/>
    </font>
    <font>
      <sz val="10"/>
      <name val="Myriad Pro"/>
    </font>
    <font>
      <b/>
      <sz val="11"/>
      <name val="Myriad Pro"/>
    </font>
    <font>
      <sz val="11"/>
      <name val="Myriad Pro"/>
    </font>
    <font>
      <b/>
      <sz val="10"/>
      <name val="Myriad Pro"/>
    </font>
    <font>
      <b/>
      <sz val="11"/>
      <color rgb="FF075395"/>
      <name val="Myriad Pro"/>
    </font>
    <font>
      <b/>
      <sz val="12"/>
      <color rgb="FF075395"/>
      <name val="Myriad Pro"/>
    </font>
    <font>
      <b/>
      <sz val="12"/>
      <name val="Myriad Pro"/>
    </font>
    <font>
      <sz val="12"/>
      <name val="Myriad Pro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7539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9" fontId="0" fillId="0" borderId="0" xfId="2" applyFont="1"/>
    <xf numFmtId="1" fontId="0" fillId="0" borderId="0" xfId="0" applyNumberFormat="1"/>
    <xf numFmtId="167" fontId="0" fillId="0" borderId="0" xfId="0" applyNumberFormat="1"/>
    <xf numFmtId="1" fontId="1" fillId="0" borderId="0" xfId="0" applyNumberFormat="1" applyFont="1"/>
    <xf numFmtId="0" fontId="5" fillId="4" borderId="1" xfId="0" applyFont="1" applyFill="1" applyBorder="1" applyAlignment="1">
      <alignment horizontal="center"/>
    </xf>
    <xf numFmtId="3" fontId="5" fillId="4" borderId="4" xfId="0" applyNumberFormat="1" applyFont="1" applyFill="1" applyBorder="1" applyAlignment="1">
      <alignment horizontal="center" wrapText="1"/>
    </xf>
    <xf numFmtId="3" fontId="6" fillId="4" borderId="4" xfId="0" applyNumberFormat="1" applyFont="1" applyFill="1" applyBorder="1" applyAlignment="1">
      <alignment horizontal="center" wrapText="1"/>
    </xf>
    <xf numFmtId="165" fontId="11" fillId="3" borderId="2" xfId="1" applyNumberFormat="1" applyFont="1" applyFill="1" applyBorder="1" applyAlignment="1">
      <alignment horizontal="right" wrapText="1"/>
    </xf>
    <xf numFmtId="165" fontId="11" fillId="3" borderId="2" xfId="1" applyNumberFormat="1" applyFont="1" applyFill="1" applyBorder="1"/>
    <xf numFmtId="9" fontId="11" fillId="3" borderId="2" xfId="2" applyFont="1" applyFill="1" applyBorder="1"/>
    <xf numFmtId="3" fontId="11" fillId="0" borderId="0" xfId="0" applyNumberFormat="1" applyFont="1" applyFill="1" applyBorder="1"/>
    <xf numFmtId="165" fontId="11" fillId="0" borderId="0" xfId="1" applyNumberFormat="1" applyFont="1" applyFill="1" applyBorder="1"/>
    <xf numFmtId="3" fontId="10" fillId="0" borderId="0" xfId="0" applyNumberFormat="1" applyFont="1" applyFill="1" applyBorder="1"/>
    <xf numFmtId="9" fontId="10" fillId="0" borderId="0" xfId="2" applyFont="1" applyFill="1" applyBorder="1"/>
    <xf numFmtId="0" fontId="10" fillId="0" borderId="0" xfId="0" applyFont="1" applyFill="1" applyBorder="1"/>
    <xf numFmtId="165" fontId="10" fillId="0" borderId="0" xfId="1" applyNumberFormat="1" applyFont="1" applyFill="1" applyBorder="1"/>
    <xf numFmtId="0" fontId="10" fillId="0" borderId="0" xfId="0" applyFont="1" applyBorder="1"/>
    <xf numFmtId="0" fontId="10" fillId="0" borderId="0" xfId="0" applyFont="1"/>
    <xf numFmtId="165" fontId="10" fillId="0" borderId="2" xfId="1" applyNumberFormat="1" applyFont="1" applyBorder="1"/>
    <xf numFmtId="165" fontId="10" fillId="0" borderId="2" xfId="1" applyNumberFormat="1" applyFont="1" applyFill="1" applyBorder="1"/>
    <xf numFmtId="165" fontId="13" fillId="3" borderId="2" xfId="1" applyNumberFormat="1" applyFont="1" applyFill="1" applyBorder="1"/>
    <xf numFmtId="165" fontId="13" fillId="0" borderId="0" xfId="1" applyNumberFormat="1" applyFont="1" applyFill="1" applyBorder="1"/>
    <xf numFmtId="0" fontId="12" fillId="0" borderId="2" xfId="0" applyFont="1" applyBorder="1" applyAlignment="1">
      <alignment wrapText="1"/>
    </xf>
    <xf numFmtId="9" fontId="11" fillId="0" borderId="2" xfId="2" applyFont="1" applyFill="1" applyBorder="1"/>
    <xf numFmtId="165" fontId="11" fillId="0" borderId="2" xfId="1" applyNumberFormat="1" applyFont="1" applyFill="1" applyBorder="1"/>
    <xf numFmtId="165" fontId="11" fillId="0" borderId="0" xfId="1" applyNumberFormat="1" applyFont="1" applyFill="1" applyBorder="1" applyAlignment="1">
      <alignment horizontal="right" wrapText="1"/>
    </xf>
    <xf numFmtId="3" fontId="13" fillId="0" borderId="0" xfId="0" applyNumberFormat="1" applyFont="1" applyFill="1" applyBorder="1"/>
    <xf numFmtId="165" fontId="12" fillId="0" borderId="0" xfId="1" applyNumberFormat="1" applyFont="1" applyFill="1" applyBorder="1" applyAlignment="1">
      <alignment horizontal="right" wrapText="1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right" wrapText="1"/>
    </xf>
    <xf numFmtId="0" fontId="13" fillId="0" borderId="0" xfId="0" applyFont="1" applyBorder="1" applyAlignment="1">
      <alignment horizontal="right" wrapText="1"/>
    </xf>
    <xf numFmtId="0" fontId="12" fillId="0" borderId="2" xfId="0" applyFont="1" applyFill="1" applyBorder="1" applyAlignment="1">
      <alignment horizontal="left"/>
    </xf>
    <xf numFmtId="3" fontId="10" fillId="2" borderId="0" xfId="0" applyNumberFormat="1" applyFont="1" applyFill="1" applyBorder="1"/>
    <xf numFmtId="9" fontId="10" fillId="0" borderId="0" xfId="2" applyFont="1" applyBorder="1"/>
    <xf numFmtId="0" fontId="10" fillId="2" borderId="0" xfId="0" applyFont="1" applyFill="1" applyBorder="1"/>
    <xf numFmtId="0" fontId="10" fillId="2" borderId="0" xfId="0" applyFont="1" applyFill="1"/>
    <xf numFmtId="0" fontId="10" fillId="0" borderId="0" xfId="0" applyFont="1" applyFill="1"/>
    <xf numFmtId="9" fontId="11" fillId="0" borderId="2" xfId="2" applyFont="1" applyFill="1" applyBorder="1" applyAlignment="1">
      <alignment horizontal="right"/>
    </xf>
    <xf numFmtId="0" fontId="13" fillId="0" borderId="0" xfId="0" applyFont="1" applyBorder="1"/>
    <xf numFmtId="0" fontId="13" fillId="0" borderId="0" xfId="0" applyFont="1"/>
    <xf numFmtId="9" fontId="13" fillId="0" borderId="0" xfId="2" applyFont="1" applyFill="1" applyBorder="1"/>
    <xf numFmtId="165" fontId="10" fillId="0" borderId="0" xfId="0" applyNumberFormat="1" applyFont="1" applyBorder="1"/>
    <xf numFmtId="3" fontId="10" fillId="0" borderId="0" xfId="0" applyNumberFormat="1" applyFont="1" applyBorder="1"/>
    <xf numFmtId="3" fontId="10" fillId="0" borderId="0" xfId="0" applyNumberFormat="1" applyFont="1"/>
    <xf numFmtId="9" fontId="10" fillId="0" borderId="0" xfId="2" applyNumberFormat="1" applyFont="1" applyFill="1" applyBorder="1"/>
    <xf numFmtId="0" fontId="12" fillId="0" borderId="0" xfId="0" applyFont="1" applyBorder="1"/>
    <xf numFmtId="0" fontId="12" fillId="0" borderId="0" xfId="0" applyFont="1" applyFill="1" applyBorder="1"/>
    <xf numFmtId="0" fontId="12" fillId="0" borderId="0" xfId="0" applyFont="1"/>
    <xf numFmtId="3" fontId="12" fillId="0" borderId="0" xfId="0" applyNumberFormat="1" applyFont="1" applyBorder="1"/>
    <xf numFmtId="168" fontId="10" fillId="0" borderId="0" xfId="1" applyNumberFormat="1" applyFont="1" applyFill="1" applyBorder="1"/>
    <xf numFmtId="166" fontId="10" fillId="0" borderId="0" xfId="0" applyNumberFormat="1" applyFont="1" applyBorder="1"/>
    <xf numFmtId="165" fontId="12" fillId="0" borderId="0" xfId="1" applyNumberFormat="1" applyFont="1" applyFill="1" applyBorder="1"/>
    <xf numFmtId="165" fontId="10" fillId="0" borderId="0" xfId="0" applyNumberFormat="1" applyFont="1" applyFill="1" applyBorder="1"/>
    <xf numFmtId="166" fontId="10" fillId="0" borderId="0" xfId="0" applyNumberFormat="1" applyFont="1" applyFill="1" applyBorder="1"/>
    <xf numFmtId="9" fontId="11" fillId="0" borderId="0" xfId="2" applyFont="1" applyFill="1" applyBorder="1"/>
    <xf numFmtId="3" fontId="10" fillId="0" borderId="0" xfId="0" applyNumberFormat="1" applyFont="1" applyFill="1"/>
    <xf numFmtId="9" fontId="10" fillId="0" borderId="0" xfId="2" applyFont="1" applyFill="1"/>
    <xf numFmtId="165" fontId="10" fillId="0" borderId="0" xfId="1" applyNumberFormat="1" applyFont="1" applyFill="1"/>
    <xf numFmtId="0" fontId="12" fillId="0" borderId="2" xfId="0" applyFont="1" applyFill="1" applyBorder="1" applyAlignment="1">
      <alignment wrapText="1"/>
    </xf>
    <xf numFmtId="3" fontId="12" fillId="0" borderId="2" xfId="0" applyNumberFormat="1" applyFont="1" applyFill="1" applyBorder="1" applyAlignment="1">
      <alignment horizontal="left"/>
    </xf>
    <xf numFmtId="3" fontId="13" fillId="0" borderId="0" xfId="0" applyNumberFormat="1" applyFont="1" applyFill="1"/>
    <xf numFmtId="3" fontId="13" fillId="0" borderId="0" xfId="0" applyNumberFormat="1" applyFont="1"/>
    <xf numFmtId="165" fontId="13" fillId="3" borderId="3" xfId="1" applyNumberFormat="1" applyFont="1" applyFill="1" applyBorder="1"/>
    <xf numFmtId="0" fontId="10" fillId="0" borderId="0" xfId="0" applyFont="1" applyFill="1" applyAlignment="1"/>
    <xf numFmtId="164" fontId="11" fillId="0" borderId="0" xfId="2" applyNumberFormat="1" applyFont="1" applyFill="1" applyBorder="1"/>
    <xf numFmtId="0" fontId="13" fillId="0" borderId="0" xfId="0" applyFont="1" applyFill="1" applyAlignment="1"/>
    <xf numFmtId="0" fontId="10" fillId="0" borderId="0" xfId="0" applyFont="1" applyAlignment="1"/>
    <xf numFmtId="0" fontId="14" fillId="3" borderId="2" xfId="0" applyFont="1" applyFill="1" applyBorder="1" applyAlignment="1"/>
    <xf numFmtId="0" fontId="14" fillId="3" borderId="2" xfId="0" applyFont="1" applyFill="1" applyBorder="1" applyAlignment="1">
      <alignment horizontal="left"/>
    </xf>
    <xf numFmtId="3" fontId="6" fillId="4" borderId="2" xfId="0" applyNumberFormat="1" applyFont="1" applyFill="1" applyBorder="1" applyAlignment="1">
      <alignment horizontal="center" wrapText="1"/>
    </xf>
    <xf numFmtId="0" fontId="15" fillId="3" borderId="2" xfId="0" applyFont="1" applyFill="1" applyBorder="1" applyAlignment="1"/>
    <xf numFmtId="165" fontId="16" fillId="3" borderId="2" xfId="1" applyNumberFormat="1" applyFont="1" applyFill="1" applyBorder="1" applyAlignment="1">
      <alignment horizontal="right" wrapText="1"/>
    </xf>
    <xf numFmtId="165" fontId="16" fillId="3" borderId="3" xfId="1" applyNumberFormat="1" applyFont="1" applyFill="1" applyBorder="1"/>
    <xf numFmtId="165" fontId="16" fillId="3" borderId="2" xfId="1" applyNumberFormat="1" applyFont="1" applyFill="1" applyBorder="1"/>
    <xf numFmtId="9" fontId="16" fillId="3" borderId="2" xfId="2" applyFont="1" applyFill="1" applyBorder="1"/>
    <xf numFmtId="3" fontId="16" fillId="0" borderId="0" xfId="0" applyNumberFormat="1" applyFont="1" applyFill="1" applyBorder="1"/>
    <xf numFmtId="165" fontId="16" fillId="0" borderId="0" xfId="1" applyNumberFormat="1" applyFont="1" applyFill="1" applyBorder="1"/>
    <xf numFmtId="3" fontId="17" fillId="0" borderId="0" xfId="0" applyNumberFormat="1" applyFont="1" applyFill="1" applyBorder="1"/>
    <xf numFmtId="9" fontId="17" fillId="0" borderId="0" xfId="2" applyFont="1" applyFill="1" applyBorder="1"/>
    <xf numFmtId="0" fontId="17" fillId="0" borderId="0" xfId="0" applyFont="1" applyFill="1" applyBorder="1"/>
    <xf numFmtId="165" fontId="17" fillId="0" borderId="0" xfId="1" applyNumberFormat="1" applyFont="1" applyFill="1" applyBorder="1"/>
    <xf numFmtId="0" fontId="17" fillId="0" borderId="0" xfId="0" applyFont="1" applyBorder="1"/>
    <xf numFmtId="0" fontId="17" fillId="0" borderId="0" xfId="0" applyFont="1"/>
    <xf numFmtId="0" fontId="15" fillId="3" borderId="2" xfId="0" applyFont="1" applyFill="1" applyBorder="1" applyAlignment="1">
      <alignment horizontal="left"/>
    </xf>
    <xf numFmtId="3" fontId="12" fillId="0" borderId="0" xfId="0" applyNumberFormat="1" applyFont="1" applyFill="1" applyBorder="1"/>
    <xf numFmtId="9" fontId="12" fillId="0" borderId="0" xfId="2" applyFont="1" applyFill="1" applyBorder="1"/>
    <xf numFmtId="0" fontId="14" fillId="3" borderId="2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7539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U347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4" sqref="A4"/>
      <selection pane="bottomRight" activeCell="L3" sqref="L3"/>
    </sheetView>
  </sheetViews>
  <sheetFormatPr defaultRowHeight="12.75"/>
  <cols>
    <col min="1" max="1" width="57.28515625" style="68" customWidth="1"/>
    <col min="2" max="4" width="9.7109375" style="45" customWidth="1"/>
    <col min="5" max="7" width="9.7109375" style="19" customWidth="1"/>
    <col min="8" max="8" width="12.42578125" style="19" customWidth="1"/>
    <col min="9" max="9" width="12" style="19" customWidth="1"/>
    <col min="10" max="24" width="10.42578125" style="19" customWidth="1"/>
    <col min="25" max="25" width="13" style="19" customWidth="1"/>
    <col min="26" max="32" width="9.140625" style="19"/>
    <col min="33" max="33" width="10" style="19" bestFit="1" customWidth="1"/>
    <col min="34" max="34" width="9.28515625" style="19" bestFit="1" customWidth="1"/>
    <col min="35" max="35" width="11" style="19" bestFit="1" customWidth="1"/>
    <col min="36" max="36" width="9.140625" style="19"/>
    <col min="37" max="37" width="9.7109375" style="19" bestFit="1" customWidth="1"/>
    <col min="38" max="40" width="9.140625" style="19"/>
    <col min="41" max="41" width="48.42578125" style="19" customWidth="1"/>
    <col min="42" max="42" width="10.85546875" style="19" customWidth="1"/>
    <col min="43" max="43" width="10.7109375" style="19" customWidth="1"/>
    <col min="44" max="44" width="10.5703125" style="19" customWidth="1"/>
    <col min="45" max="47" width="9.140625" style="19"/>
    <col min="48" max="48" width="11.85546875" style="19" customWidth="1"/>
    <col min="49" max="16384" width="9.140625" style="19"/>
  </cols>
  <sheetData>
    <row r="1" spans="1:73" s="38" customFormat="1" ht="59.25" customHeight="1">
      <c r="A1" s="6" t="s">
        <v>101</v>
      </c>
      <c r="B1" s="7" t="s">
        <v>92</v>
      </c>
      <c r="C1" s="7" t="s">
        <v>93</v>
      </c>
      <c r="D1" s="8" t="s">
        <v>96</v>
      </c>
      <c r="E1" s="8" t="s">
        <v>97</v>
      </c>
      <c r="F1" s="8" t="s">
        <v>94</v>
      </c>
      <c r="G1" s="8" t="s">
        <v>95</v>
      </c>
      <c r="H1" s="8" t="s">
        <v>98</v>
      </c>
      <c r="I1" s="71" t="s">
        <v>99</v>
      </c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90"/>
      <c r="X1" s="90"/>
      <c r="Y1" s="90"/>
      <c r="Z1" s="90"/>
      <c r="AA1" s="90"/>
      <c r="AB1" s="90"/>
      <c r="AC1" s="90"/>
      <c r="AD1" s="91"/>
      <c r="AE1" s="91"/>
      <c r="AF1" s="91"/>
      <c r="AG1" s="89"/>
      <c r="AH1" s="89"/>
      <c r="AI1" s="89"/>
      <c r="AJ1" s="89"/>
      <c r="AK1" s="92"/>
      <c r="AL1" s="92"/>
      <c r="AM1" s="92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</row>
    <row r="2" spans="1:73" s="84" customFormat="1" ht="15.75">
      <c r="A2" s="72" t="s">
        <v>57</v>
      </c>
      <c r="B2" s="73">
        <f>+B3+B88+B93</f>
        <v>41620</v>
      </c>
      <c r="C2" s="73">
        <f>+C3+C88+C93</f>
        <v>9257</v>
      </c>
      <c r="D2" s="74">
        <f>SUM(B2:C2)</f>
        <v>50877</v>
      </c>
      <c r="E2" s="73">
        <f>+E3+E88+E93</f>
        <v>39664.859000000004</v>
      </c>
      <c r="F2" s="73">
        <f>+F3+F88+F93</f>
        <v>14895.2</v>
      </c>
      <c r="G2" s="75">
        <f>SUM(E2:F2)</f>
        <v>54560.059000000008</v>
      </c>
      <c r="H2" s="76">
        <f>+G2/D2-1</f>
        <v>7.2391434243371355E-2</v>
      </c>
      <c r="I2" s="75">
        <f>+G2-D2</f>
        <v>3683.0590000000084</v>
      </c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8"/>
      <c r="X2" s="78"/>
      <c r="Y2" s="78"/>
      <c r="Z2" s="79"/>
      <c r="AA2" s="79"/>
      <c r="AB2" s="79"/>
      <c r="AC2" s="80"/>
      <c r="AD2" s="81"/>
      <c r="AE2" s="81"/>
      <c r="AF2" s="79"/>
      <c r="AG2" s="82"/>
      <c r="AH2" s="82"/>
      <c r="AI2" s="82"/>
      <c r="AJ2" s="79"/>
      <c r="AK2" s="82"/>
      <c r="AL2" s="82"/>
      <c r="AM2" s="82"/>
      <c r="AN2" s="81"/>
      <c r="AO2" s="81"/>
      <c r="AP2" s="81"/>
      <c r="AQ2" s="81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</row>
    <row r="3" spans="1:73" s="84" customFormat="1" ht="15.75">
      <c r="A3" s="85" t="s">
        <v>82</v>
      </c>
      <c r="B3" s="75">
        <f>+B5+B31</f>
        <v>39875</v>
      </c>
      <c r="C3" s="75">
        <f>+C5+C31</f>
        <v>9257</v>
      </c>
      <c r="D3" s="75">
        <f>+D5+D31</f>
        <v>49132</v>
      </c>
      <c r="E3" s="75">
        <f>+E5+E31+11</f>
        <v>37656.159</v>
      </c>
      <c r="F3" s="75">
        <f t="shared" ref="F3" si="0">+F5+F31</f>
        <v>14895.2</v>
      </c>
      <c r="G3" s="75">
        <f>+G5+G31</f>
        <v>52540.359000000004</v>
      </c>
      <c r="H3" s="76">
        <f>+G3/D3-1</f>
        <v>6.9371468696572514E-2</v>
      </c>
      <c r="I3" s="75">
        <f>+G3-D3</f>
        <v>3408.359000000004</v>
      </c>
      <c r="J3" s="77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9"/>
      <c r="AA3" s="79"/>
      <c r="AB3" s="79"/>
      <c r="AC3" s="80"/>
      <c r="AD3" s="81"/>
      <c r="AE3" s="81"/>
      <c r="AF3" s="79"/>
      <c r="AG3" s="82"/>
      <c r="AH3" s="82"/>
      <c r="AI3" s="82"/>
      <c r="AJ3" s="79"/>
      <c r="AK3" s="82"/>
      <c r="AL3" s="82"/>
      <c r="AM3" s="82"/>
      <c r="AN3" s="81"/>
      <c r="AO3" s="81"/>
      <c r="AP3" s="81"/>
      <c r="AQ3" s="81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</row>
    <row r="4" spans="1:73" ht="15">
      <c r="A4" s="24"/>
      <c r="B4" s="20" t="s">
        <v>45</v>
      </c>
      <c r="C4" s="20" t="s">
        <v>45</v>
      </c>
      <c r="D4" s="21" t="s">
        <v>45</v>
      </c>
      <c r="E4" s="21" t="s">
        <v>45</v>
      </c>
      <c r="F4" s="21" t="s">
        <v>45</v>
      </c>
      <c r="G4" s="21" t="s">
        <v>45</v>
      </c>
      <c r="H4" s="25"/>
      <c r="I4" s="2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7"/>
      <c r="X4" s="17"/>
      <c r="Y4" s="17"/>
      <c r="Z4" s="14"/>
      <c r="AA4" s="14"/>
      <c r="AB4" s="14"/>
      <c r="AC4" s="15"/>
      <c r="AD4" s="16"/>
      <c r="AE4" s="16"/>
      <c r="AF4" s="14"/>
      <c r="AG4" s="17"/>
      <c r="AH4" s="17"/>
      <c r="AI4" s="17"/>
      <c r="AJ4" s="14"/>
      <c r="AK4" s="14"/>
      <c r="AL4" s="14"/>
      <c r="AM4" s="16"/>
      <c r="AN4" s="16"/>
      <c r="AO4" s="16"/>
      <c r="AP4" s="16"/>
      <c r="AQ4" s="16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</row>
    <row r="5" spans="1:73" s="49" customFormat="1" ht="15">
      <c r="A5" s="69" t="s">
        <v>51</v>
      </c>
      <c r="B5" s="9">
        <f t="shared" ref="B5:D5" si="1">+B6+B15+B19+B22</f>
        <v>13775</v>
      </c>
      <c r="C5" s="9">
        <f t="shared" si="1"/>
        <v>1769</v>
      </c>
      <c r="D5" s="9">
        <f t="shared" si="1"/>
        <v>15544</v>
      </c>
      <c r="E5" s="9">
        <f t="shared" ref="E5:G5" si="2">+E6+E15+E19+E22</f>
        <v>10893.508999999998</v>
      </c>
      <c r="F5" s="9">
        <f t="shared" si="2"/>
        <v>5282.8</v>
      </c>
      <c r="G5" s="9">
        <f t="shared" si="2"/>
        <v>16176.308999999999</v>
      </c>
      <c r="H5" s="11">
        <f>+G5/D5-1</f>
        <v>4.0678654143077697E-2</v>
      </c>
      <c r="I5" s="10">
        <f>+G5-D5</f>
        <v>632.30899999999929</v>
      </c>
      <c r="J5" s="12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12"/>
      <c r="AA5" s="86"/>
      <c r="AB5" s="86"/>
      <c r="AC5" s="87"/>
      <c r="AD5" s="48"/>
      <c r="AE5" s="48"/>
      <c r="AF5" s="86"/>
      <c r="AG5" s="53"/>
      <c r="AH5" s="53"/>
      <c r="AI5" s="53"/>
      <c r="AJ5" s="86"/>
      <c r="AK5" s="53"/>
      <c r="AL5" s="53"/>
      <c r="AM5" s="53"/>
      <c r="AN5" s="48"/>
      <c r="AO5" s="48"/>
      <c r="AP5" s="48"/>
      <c r="AQ5" s="48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</row>
    <row r="6" spans="1:73" ht="26.25">
      <c r="A6" s="69" t="s">
        <v>62</v>
      </c>
      <c r="B6" s="9">
        <f t="shared" ref="B6:D6" si="3">SUM(B7:B14)</f>
        <v>9320</v>
      </c>
      <c r="C6" s="9">
        <f t="shared" si="3"/>
        <v>1684</v>
      </c>
      <c r="D6" s="9">
        <f t="shared" si="3"/>
        <v>11004</v>
      </c>
      <c r="E6" s="9">
        <f t="shared" ref="E6:F6" si="4">SUM(E7:E14)</f>
        <v>7903.9999999999991</v>
      </c>
      <c r="F6" s="9">
        <f t="shared" si="4"/>
        <v>3376.3</v>
      </c>
      <c r="G6" s="22">
        <f>+E6+F6</f>
        <v>11280.3</v>
      </c>
      <c r="H6" s="11">
        <f>+G6/D6-1</f>
        <v>2.5109051254089465E-2</v>
      </c>
      <c r="I6" s="10">
        <f>+G6-D6</f>
        <v>276.29999999999927</v>
      </c>
      <c r="J6" s="12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9"/>
      <c r="X6" s="29"/>
      <c r="Y6" s="29"/>
      <c r="Z6" s="28"/>
      <c r="AA6" s="14"/>
      <c r="AB6" s="14"/>
      <c r="AC6" s="15"/>
      <c r="AD6" s="16"/>
      <c r="AE6" s="16"/>
      <c r="AF6" s="14"/>
      <c r="AG6" s="17"/>
      <c r="AH6" s="17"/>
      <c r="AI6" s="17"/>
      <c r="AJ6" s="14"/>
      <c r="AK6" s="17"/>
      <c r="AL6" s="17"/>
      <c r="AM6" s="17"/>
      <c r="AN6" s="16"/>
      <c r="AO6" s="30"/>
      <c r="AP6" s="31"/>
      <c r="AQ6" s="31"/>
      <c r="AR6" s="32" t="s">
        <v>89</v>
      </c>
      <c r="AS6" s="18"/>
      <c r="AT6" s="18"/>
      <c r="AU6" s="18"/>
      <c r="AV6" s="32" t="s">
        <v>91</v>
      </c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</row>
    <row r="7" spans="1:73" s="37" customFormat="1" ht="15">
      <c r="A7" s="33" t="s">
        <v>24</v>
      </c>
      <c r="B7" s="20">
        <v>6461</v>
      </c>
      <c r="C7" s="20">
        <v>1351</v>
      </c>
      <c r="D7" s="21">
        <f t="shared" ref="D7:D14" si="5">+B7+C7</f>
        <v>7812</v>
      </c>
      <c r="E7" s="21">
        <v>5622.9</v>
      </c>
      <c r="F7" s="21">
        <v>2561.8000000000002</v>
      </c>
      <c r="G7" s="21">
        <f t="shared" ref="G7:G29" si="6">+E7+F7</f>
        <v>8184.7</v>
      </c>
      <c r="H7" s="25">
        <f>+G7/D7-1</f>
        <v>4.770865335381469E-2</v>
      </c>
      <c r="I7" s="26">
        <f>+G7-D7</f>
        <v>372.69999999999982</v>
      </c>
      <c r="J7" s="12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29"/>
      <c r="X7" s="29"/>
      <c r="Y7" s="29"/>
      <c r="Z7" s="14"/>
      <c r="AA7" s="14"/>
      <c r="AB7" s="14"/>
      <c r="AC7" s="15"/>
      <c r="AD7" s="16"/>
      <c r="AE7" s="16"/>
      <c r="AF7" s="14"/>
      <c r="AG7" s="17"/>
      <c r="AH7" s="17"/>
      <c r="AI7" s="17"/>
      <c r="AJ7" s="14"/>
      <c r="AK7" s="17"/>
      <c r="AL7" s="17"/>
      <c r="AM7" s="17"/>
      <c r="AN7" s="16"/>
      <c r="AO7" s="16"/>
      <c r="AP7" s="14"/>
      <c r="AQ7" s="14"/>
      <c r="AR7" s="34" t="e">
        <f>+#REF!</f>
        <v>#REF!</v>
      </c>
      <c r="AS7" s="14" t="e">
        <f t="shared" ref="AS7:AS9" si="7">+AR7-AP7</f>
        <v>#REF!</v>
      </c>
      <c r="AT7" s="14" t="e">
        <f t="shared" ref="AT7:AT9" si="8">+AR7-AQ7</f>
        <v>#REF!</v>
      </c>
      <c r="AU7" s="35" t="e">
        <f t="shared" ref="AU7:AU9" si="9">+AR7/AP7-1</f>
        <v>#REF!</v>
      </c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</row>
    <row r="8" spans="1:73" ht="15" hidden="1">
      <c r="A8" s="33" t="s">
        <v>25</v>
      </c>
      <c r="B8" s="20"/>
      <c r="C8" s="20"/>
      <c r="D8" s="21">
        <f t="shared" si="5"/>
        <v>0</v>
      </c>
      <c r="E8" s="21"/>
      <c r="F8" s="21"/>
      <c r="G8" s="21">
        <f t="shared" si="6"/>
        <v>0</v>
      </c>
      <c r="H8" s="25" t="e">
        <f>+G8/D8-1</f>
        <v>#DIV/0!</v>
      </c>
      <c r="I8" s="26">
        <f>+G8-D8</f>
        <v>0</v>
      </c>
      <c r="J8" s="12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29"/>
      <c r="X8" s="29"/>
      <c r="Y8" s="29"/>
      <c r="Z8" s="14"/>
      <c r="AA8" s="14"/>
      <c r="AB8" s="14"/>
      <c r="AC8" s="15"/>
      <c r="AD8" s="16"/>
      <c r="AE8" s="16"/>
      <c r="AF8" s="14"/>
      <c r="AG8" s="17"/>
      <c r="AH8" s="17"/>
      <c r="AI8" s="17"/>
      <c r="AJ8" s="14"/>
      <c r="AK8" s="17"/>
      <c r="AL8" s="17"/>
      <c r="AM8" s="17"/>
      <c r="AN8" s="16"/>
      <c r="AO8" s="16"/>
      <c r="AP8" s="16"/>
      <c r="AQ8" s="16"/>
      <c r="AR8" s="18"/>
      <c r="AS8" s="14">
        <f t="shared" si="7"/>
        <v>0</v>
      </c>
      <c r="AT8" s="14">
        <f t="shared" si="8"/>
        <v>0</v>
      </c>
      <c r="AU8" s="35" t="e">
        <f t="shared" si="9"/>
        <v>#DIV/0!</v>
      </c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</row>
    <row r="9" spans="1:73" ht="15">
      <c r="A9" s="33" t="s">
        <v>75</v>
      </c>
      <c r="B9" s="20">
        <v>0</v>
      </c>
      <c r="C9" s="20">
        <v>15</v>
      </c>
      <c r="D9" s="21">
        <f t="shared" si="5"/>
        <v>15</v>
      </c>
      <c r="E9" s="21">
        <v>0</v>
      </c>
      <c r="F9" s="21">
        <v>0</v>
      </c>
      <c r="G9" s="21">
        <f t="shared" si="6"/>
        <v>0</v>
      </c>
      <c r="H9" s="25">
        <f>+G9/D9-1</f>
        <v>-1</v>
      </c>
      <c r="I9" s="26">
        <f>+G9-D9</f>
        <v>-15</v>
      </c>
      <c r="J9" s="12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29"/>
      <c r="X9" s="29"/>
      <c r="Y9" s="29"/>
      <c r="Z9" s="14"/>
      <c r="AA9" s="14"/>
      <c r="AB9" s="14"/>
      <c r="AC9" s="15"/>
      <c r="AD9" s="16"/>
      <c r="AE9" s="16"/>
      <c r="AF9" s="14"/>
      <c r="AG9" s="17"/>
      <c r="AH9" s="17"/>
      <c r="AI9" s="17"/>
      <c r="AJ9" s="14"/>
      <c r="AK9" s="17"/>
      <c r="AL9" s="17"/>
      <c r="AM9" s="17"/>
      <c r="AN9" s="16"/>
      <c r="AO9" s="16"/>
      <c r="AP9" s="14"/>
      <c r="AQ9" s="14"/>
      <c r="AR9" s="34" t="e">
        <f>+#REF!</f>
        <v>#REF!</v>
      </c>
      <c r="AS9" s="14" t="e">
        <f t="shared" si="7"/>
        <v>#REF!</v>
      </c>
      <c r="AT9" s="14" t="e">
        <f t="shared" si="8"/>
        <v>#REF!</v>
      </c>
      <c r="AU9" s="35" t="e">
        <f t="shared" si="9"/>
        <v>#REF!</v>
      </c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</row>
    <row r="10" spans="1:73" ht="15">
      <c r="A10" s="33" t="s">
        <v>26</v>
      </c>
      <c r="B10" s="20">
        <v>56</v>
      </c>
      <c r="C10" s="20">
        <v>0</v>
      </c>
      <c r="D10" s="21">
        <f t="shared" si="5"/>
        <v>56</v>
      </c>
      <c r="E10" s="21">
        <v>66.400000000000006</v>
      </c>
      <c r="F10" s="21">
        <v>0</v>
      </c>
      <c r="G10" s="21">
        <f t="shared" si="6"/>
        <v>66.400000000000006</v>
      </c>
      <c r="H10" s="25">
        <f>+G10/D10-1</f>
        <v>0.18571428571428572</v>
      </c>
      <c r="I10" s="26">
        <f>+G10-D10</f>
        <v>10.400000000000006</v>
      </c>
      <c r="J10" s="12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29"/>
      <c r="X10" s="29"/>
      <c r="Y10" s="29"/>
      <c r="Z10" s="14"/>
      <c r="AA10" s="14"/>
      <c r="AB10" s="14"/>
      <c r="AC10" s="15"/>
      <c r="AD10" s="16"/>
      <c r="AE10" s="16"/>
      <c r="AF10" s="14"/>
      <c r="AG10" s="17"/>
      <c r="AH10" s="17"/>
      <c r="AI10" s="17"/>
      <c r="AJ10" s="14"/>
      <c r="AK10" s="17"/>
      <c r="AL10" s="17"/>
      <c r="AM10" s="17"/>
      <c r="AN10" s="16"/>
      <c r="AO10" s="16"/>
      <c r="AP10" s="14"/>
      <c r="AQ10" s="14"/>
      <c r="AR10" s="34" t="e">
        <f>+#REF!</f>
        <v>#REF!</v>
      </c>
      <c r="AS10" s="14" t="e">
        <f>+AR10-AP10</f>
        <v>#REF!</v>
      </c>
      <c r="AT10" s="14" t="e">
        <f>+AR10-AQ10</f>
        <v>#REF!</v>
      </c>
      <c r="AU10" s="35" t="e">
        <f>+AR10/AP10-1</f>
        <v>#REF!</v>
      </c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</row>
    <row r="11" spans="1:73" s="38" customFormat="1" ht="15">
      <c r="A11" s="33" t="s">
        <v>28</v>
      </c>
      <c r="B11" s="20">
        <v>73</v>
      </c>
      <c r="C11" s="20">
        <v>57</v>
      </c>
      <c r="D11" s="21">
        <f t="shared" si="5"/>
        <v>130</v>
      </c>
      <c r="E11" s="21">
        <v>72.7</v>
      </c>
      <c r="F11" s="21">
        <v>66.599999999999994</v>
      </c>
      <c r="G11" s="21">
        <f t="shared" si="6"/>
        <v>139.30000000000001</v>
      </c>
      <c r="H11" s="25">
        <f>+G11/D11-1</f>
        <v>7.1538461538461551E-2</v>
      </c>
      <c r="I11" s="26">
        <f>+G11-D11</f>
        <v>9.3000000000000114</v>
      </c>
      <c r="J11" s="12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29"/>
      <c r="X11" s="29"/>
      <c r="Y11" s="29"/>
      <c r="Z11" s="14"/>
      <c r="AA11" s="14"/>
      <c r="AB11" s="14"/>
      <c r="AC11" s="15"/>
      <c r="AD11" s="16"/>
      <c r="AE11" s="16"/>
      <c r="AF11" s="14"/>
      <c r="AG11" s="17"/>
      <c r="AH11" s="17"/>
      <c r="AI11" s="17"/>
      <c r="AJ11" s="14"/>
      <c r="AK11" s="17"/>
      <c r="AL11" s="17"/>
      <c r="AM11" s="17"/>
      <c r="AN11" s="16"/>
      <c r="AO11" s="16"/>
      <c r="AP11" s="14"/>
      <c r="AQ11" s="14"/>
      <c r="AR11" s="34" t="e">
        <f>+#REF!</f>
        <v>#REF!</v>
      </c>
      <c r="AS11" s="14" t="e">
        <f>+AR11-AP11</f>
        <v>#REF!</v>
      </c>
      <c r="AT11" s="14" t="e">
        <f>+AR11-AQ11</f>
        <v>#REF!</v>
      </c>
      <c r="AU11" s="35" t="e">
        <f>+AR11/AP11-1</f>
        <v>#REF!</v>
      </c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</row>
    <row r="12" spans="1:73" ht="15">
      <c r="A12" s="33" t="s">
        <v>29</v>
      </c>
      <c r="B12" s="20">
        <v>590</v>
      </c>
      <c r="C12" s="20">
        <v>0</v>
      </c>
      <c r="D12" s="21">
        <f t="shared" si="5"/>
        <v>590</v>
      </c>
      <c r="E12" s="21">
        <v>590.9</v>
      </c>
      <c r="F12" s="21">
        <v>0</v>
      </c>
      <c r="G12" s="21">
        <f t="shared" si="6"/>
        <v>590.9</v>
      </c>
      <c r="H12" s="25">
        <f>+G12/D12-1</f>
        <v>1.5254237288135908E-3</v>
      </c>
      <c r="I12" s="26">
        <f>+G12-D12</f>
        <v>0.89999999999997726</v>
      </c>
      <c r="J12" s="12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29"/>
      <c r="X12" s="29"/>
      <c r="Y12" s="29"/>
      <c r="Z12" s="14"/>
      <c r="AA12" s="14"/>
      <c r="AB12" s="14"/>
      <c r="AC12" s="15"/>
      <c r="AD12" s="16"/>
      <c r="AE12" s="16"/>
      <c r="AF12" s="14"/>
      <c r="AG12" s="17"/>
      <c r="AH12" s="17"/>
      <c r="AI12" s="17"/>
      <c r="AJ12" s="14"/>
      <c r="AK12" s="17"/>
      <c r="AL12" s="17"/>
      <c r="AM12" s="17"/>
      <c r="AN12" s="16"/>
      <c r="AO12" s="16"/>
      <c r="AP12" s="14"/>
      <c r="AQ12" s="14"/>
      <c r="AR12" s="34" t="e">
        <f>+#REF!</f>
        <v>#REF!</v>
      </c>
      <c r="AS12" s="14" t="e">
        <f t="shared" ref="AS12:AS23" si="10">+AR12-AP12</f>
        <v>#REF!</v>
      </c>
      <c r="AT12" s="14" t="e">
        <f t="shared" ref="AT12:AT23" si="11">+AR12-AQ12</f>
        <v>#REF!</v>
      </c>
      <c r="AU12" s="35" t="e">
        <f>+AR12/AP12-1</f>
        <v>#REF!</v>
      </c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</row>
    <row r="13" spans="1:73" ht="15">
      <c r="A13" s="33" t="s">
        <v>27</v>
      </c>
      <c r="B13" s="20">
        <v>2063</v>
      </c>
      <c r="C13" s="20">
        <v>261</v>
      </c>
      <c r="D13" s="21">
        <f t="shared" si="5"/>
        <v>2324</v>
      </c>
      <c r="E13" s="21">
        <v>1473.9</v>
      </c>
      <c r="F13" s="21">
        <v>747.9</v>
      </c>
      <c r="G13" s="21">
        <f t="shared" si="6"/>
        <v>2221.8000000000002</v>
      </c>
      <c r="H13" s="25">
        <f>+G13/D13-1</f>
        <v>-4.3975903614457801E-2</v>
      </c>
      <c r="I13" s="26">
        <f>+G13-D13</f>
        <v>-102.19999999999982</v>
      </c>
      <c r="J13" s="12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29"/>
      <c r="X13" s="29"/>
      <c r="Y13" s="29"/>
      <c r="Z13" s="14"/>
      <c r="AA13" s="14"/>
      <c r="AB13" s="14"/>
      <c r="AC13" s="15"/>
      <c r="AD13" s="16"/>
      <c r="AE13" s="16"/>
      <c r="AF13" s="14"/>
      <c r="AG13" s="17"/>
      <c r="AH13" s="17"/>
      <c r="AI13" s="17"/>
      <c r="AJ13" s="14"/>
      <c r="AK13" s="17"/>
      <c r="AL13" s="17"/>
      <c r="AM13" s="17"/>
      <c r="AN13" s="16"/>
      <c r="AO13" s="16"/>
      <c r="AP13" s="14"/>
      <c r="AQ13" s="14"/>
      <c r="AR13" s="34" t="e">
        <f>+#REF!</f>
        <v>#REF!</v>
      </c>
      <c r="AS13" s="14" t="e">
        <f t="shared" si="10"/>
        <v>#REF!</v>
      </c>
      <c r="AT13" s="14" t="e">
        <f t="shared" si="11"/>
        <v>#REF!</v>
      </c>
      <c r="AU13" s="35" t="e">
        <f t="shared" ref="AU13:AU28" si="12">+AR13/AP13-1</f>
        <v>#REF!</v>
      </c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</row>
    <row r="14" spans="1:73" ht="15">
      <c r="A14" s="33" t="s">
        <v>63</v>
      </c>
      <c r="B14" s="20">
        <f>8+30+8+1+30</f>
        <v>77</v>
      </c>
      <c r="C14" s="20">
        <v>0</v>
      </c>
      <c r="D14" s="21">
        <f t="shared" si="5"/>
        <v>77</v>
      </c>
      <c r="E14" s="21">
        <f>8+30+1.3+30+7.9</f>
        <v>77.2</v>
      </c>
      <c r="F14" s="21">
        <v>0</v>
      </c>
      <c r="G14" s="21">
        <f t="shared" si="6"/>
        <v>77.2</v>
      </c>
      <c r="H14" s="25">
        <f>+G14/D14-1</f>
        <v>2.5974025974027093E-3</v>
      </c>
      <c r="I14" s="26">
        <f>+G14-D14</f>
        <v>0.20000000000000284</v>
      </c>
      <c r="J14" s="12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29"/>
      <c r="X14" s="29"/>
      <c r="Y14" s="29"/>
      <c r="Z14" s="14"/>
      <c r="AA14" s="14"/>
      <c r="AB14" s="14"/>
      <c r="AC14" s="15"/>
      <c r="AD14" s="16"/>
      <c r="AE14" s="16"/>
      <c r="AF14" s="14"/>
      <c r="AG14" s="17"/>
      <c r="AH14" s="17"/>
      <c r="AI14" s="17"/>
      <c r="AJ14" s="14"/>
      <c r="AK14" s="17"/>
      <c r="AL14" s="17"/>
      <c r="AM14" s="17"/>
      <c r="AN14" s="16"/>
      <c r="AO14" s="16"/>
      <c r="AP14" s="14"/>
      <c r="AQ14" s="14"/>
      <c r="AR14" s="34" t="e">
        <f>+#REF!</f>
        <v>#REF!</v>
      </c>
      <c r="AS14" s="14" t="e">
        <f t="shared" si="10"/>
        <v>#REF!</v>
      </c>
      <c r="AT14" s="14" t="e">
        <f t="shared" si="11"/>
        <v>#REF!</v>
      </c>
      <c r="AU14" s="35" t="e">
        <f t="shared" si="12"/>
        <v>#REF!</v>
      </c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</row>
    <row r="15" spans="1:73" ht="15">
      <c r="A15" s="70" t="s">
        <v>64</v>
      </c>
      <c r="B15" s="22">
        <f t="shared" ref="B15:D15" si="13">SUM(B16:B18)</f>
        <v>3518</v>
      </c>
      <c r="C15" s="22">
        <f t="shared" si="13"/>
        <v>74</v>
      </c>
      <c r="D15" s="22">
        <f t="shared" si="13"/>
        <v>3592</v>
      </c>
      <c r="E15" s="22">
        <f t="shared" ref="E15:G15" si="14">SUM(E16:E18)</f>
        <v>2011.1</v>
      </c>
      <c r="F15" s="22">
        <f t="shared" si="14"/>
        <v>1895.8</v>
      </c>
      <c r="G15" s="22">
        <f t="shared" si="14"/>
        <v>3906.8999999999996</v>
      </c>
      <c r="H15" s="11">
        <f>+G15/D15-1</f>
        <v>8.766703786191532E-2</v>
      </c>
      <c r="I15" s="10">
        <f>+G15-D15</f>
        <v>314.89999999999964</v>
      </c>
      <c r="J15" s="12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9"/>
      <c r="X15" s="29"/>
      <c r="Y15" s="29"/>
      <c r="Z15" s="28"/>
      <c r="AA15" s="14"/>
      <c r="AB15" s="14"/>
      <c r="AC15" s="15"/>
      <c r="AD15" s="16"/>
      <c r="AE15" s="16"/>
      <c r="AF15" s="14"/>
      <c r="AG15" s="17"/>
      <c r="AH15" s="17"/>
      <c r="AI15" s="17"/>
      <c r="AJ15" s="14"/>
      <c r="AK15" s="17"/>
      <c r="AL15" s="17"/>
      <c r="AM15" s="17"/>
      <c r="AN15" s="16"/>
      <c r="AO15" s="16"/>
      <c r="AP15" s="14"/>
      <c r="AQ15" s="14"/>
      <c r="AR15" s="34" t="e">
        <f>+#REF!</f>
        <v>#REF!</v>
      </c>
      <c r="AS15" s="14" t="e">
        <f t="shared" si="10"/>
        <v>#REF!</v>
      </c>
      <c r="AT15" s="14" t="e">
        <f t="shared" si="11"/>
        <v>#REF!</v>
      </c>
      <c r="AU15" s="35" t="e">
        <f t="shared" si="12"/>
        <v>#REF!</v>
      </c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</row>
    <row r="16" spans="1:73" ht="15">
      <c r="A16" s="33" t="s">
        <v>30</v>
      </c>
      <c r="B16" s="20">
        <v>1399</v>
      </c>
      <c r="C16" s="20">
        <v>74</v>
      </c>
      <c r="D16" s="21">
        <f>+B16+C16</f>
        <v>1473</v>
      </c>
      <c r="E16" s="21">
        <v>1344.5</v>
      </c>
      <c r="F16" s="21">
        <v>101.7</v>
      </c>
      <c r="G16" s="21">
        <f t="shared" si="6"/>
        <v>1446.2</v>
      </c>
      <c r="H16" s="25">
        <f>+G16/D16-1</f>
        <v>-1.8194161575016965E-2</v>
      </c>
      <c r="I16" s="26">
        <f>+G16-D16</f>
        <v>-26.799999999999955</v>
      </c>
      <c r="J16" s="12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29"/>
      <c r="X16" s="29"/>
      <c r="Y16" s="29"/>
      <c r="Z16" s="14"/>
      <c r="AA16" s="14"/>
      <c r="AB16" s="14"/>
      <c r="AC16" s="15"/>
      <c r="AD16" s="16"/>
      <c r="AE16" s="16"/>
      <c r="AF16" s="14"/>
      <c r="AG16" s="17"/>
      <c r="AH16" s="17"/>
      <c r="AI16" s="17"/>
      <c r="AJ16" s="14"/>
      <c r="AK16" s="17"/>
      <c r="AL16" s="17"/>
      <c r="AM16" s="17"/>
      <c r="AN16" s="16"/>
      <c r="AO16" s="16"/>
      <c r="AP16" s="14"/>
      <c r="AQ16" s="14"/>
      <c r="AR16" s="34" t="e">
        <f>+#REF!</f>
        <v>#REF!</v>
      </c>
      <c r="AS16" s="14" t="e">
        <f t="shared" si="10"/>
        <v>#REF!</v>
      </c>
      <c r="AT16" s="14" t="e">
        <f t="shared" si="11"/>
        <v>#REF!</v>
      </c>
      <c r="AU16" s="35" t="e">
        <f t="shared" si="12"/>
        <v>#REF!</v>
      </c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</row>
    <row r="17" spans="1:73" ht="15">
      <c r="A17" s="33" t="s">
        <v>31</v>
      </c>
      <c r="B17" s="20">
        <v>2119</v>
      </c>
      <c r="C17" s="20">
        <v>0</v>
      </c>
      <c r="D17" s="21">
        <f>+B17+C17</f>
        <v>2119</v>
      </c>
      <c r="E17" s="21">
        <v>666.6</v>
      </c>
      <c r="F17" s="21">
        <v>1794.1</v>
      </c>
      <c r="G17" s="21">
        <f t="shared" si="6"/>
        <v>2460.6999999999998</v>
      </c>
      <c r="H17" s="25">
        <f>+G17/D17-1</f>
        <v>0.16125530910806973</v>
      </c>
      <c r="I17" s="26">
        <f>+G17-D17</f>
        <v>341.69999999999982</v>
      </c>
      <c r="J17" s="12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29"/>
      <c r="X17" s="29"/>
      <c r="Y17" s="29"/>
      <c r="Z17" s="14"/>
      <c r="AA17" s="14"/>
      <c r="AB17" s="14"/>
      <c r="AC17" s="15"/>
      <c r="AD17" s="16"/>
      <c r="AE17" s="16"/>
      <c r="AF17" s="14"/>
      <c r="AG17" s="17"/>
      <c r="AH17" s="17"/>
      <c r="AI17" s="17"/>
      <c r="AJ17" s="14"/>
      <c r="AK17" s="17"/>
      <c r="AL17" s="17"/>
      <c r="AM17" s="17"/>
      <c r="AN17" s="16"/>
      <c r="AO17" s="16"/>
      <c r="AP17" s="14"/>
      <c r="AQ17" s="14"/>
      <c r="AR17" s="34" t="e">
        <f>+#REF!</f>
        <v>#REF!</v>
      </c>
      <c r="AS17" s="14" t="e">
        <f t="shared" si="10"/>
        <v>#REF!</v>
      </c>
      <c r="AT17" s="14" t="e">
        <f t="shared" si="11"/>
        <v>#REF!</v>
      </c>
      <c r="AU17" s="35" t="e">
        <f t="shared" si="12"/>
        <v>#REF!</v>
      </c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</row>
    <row r="18" spans="1:73" ht="15">
      <c r="A18" s="33" t="s">
        <v>84</v>
      </c>
      <c r="B18" s="20">
        <v>0</v>
      </c>
      <c r="C18" s="20">
        <v>0</v>
      </c>
      <c r="D18" s="21">
        <f>+B18+C18</f>
        <v>0</v>
      </c>
      <c r="E18" s="21">
        <v>0</v>
      </c>
      <c r="F18" s="21">
        <v>0</v>
      </c>
      <c r="G18" s="21">
        <f t="shared" si="6"/>
        <v>0</v>
      </c>
      <c r="H18" s="39" t="s">
        <v>100</v>
      </c>
      <c r="I18" s="26">
        <f>+G18-D18</f>
        <v>0</v>
      </c>
      <c r="J18" s="12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29"/>
      <c r="X18" s="29"/>
      <c r="Y18" s="29"/>
      <c r="Z18" s="14"/>
      <c r="AA18" s="14"/>
      <c r="AB18" s="14"/>
      <c r="AC18" s="15"/>
      <c r="AD18" s="16"/>
      <c r="AE18" s="16"/>
      <c r="AF18" s="14"/>
      <c r="AG18" s="17"/>
      <c r="AH18" s="17"/>
      <c r="AI18" s="17"/>
      <c r="AJ18" s="14"/>
      <c r="AK18" s="17"/>
      <c r="AL18" s="17"/>
      <c r="AM18" s="17"/>
      <c r="AN18" s="16"/>
      <c r="AO18" s="16"/>
      <c r="AP18" s="14"/>
      <c r="AQ18" s="14"/>
      <c r="AR18" s="34" t="e">
        <f>+#REF!</f>
        <v>#REF!</v>
      </c>
      <c r="AS18" s="14" t="e">
        <f t="shared" si="10"/>
        <v>#REF!</v>
      </c>
      <c r="AT18" s="14" t="e">
        <f t="shared" si="11"/>
        <v>#REF!</v>
      </c>
      <c r="AU18" s="35" t="e">
        <f t="shared" si="12"/>
        <v>#REF!</v>
      </c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</row>
    <row r="19" spans="1:73" s="41" customFormat="1" ht="15">
      <c r="A19" s="70" t="s">
        <v>88</v>
      </c>
      <c r="B19" s="22">
        <f t="shared" ref="B19:D19" si="15">SUM(B20:B21)</f>
        <v>732</v>
      </c>
      <c r="C19" s="22">
        <f t="shared" si="15"/>
        <v>11</v>
      </c>
      <c r="D19" s="22">
        <f t="shared" si="15"/>
        <v>743</v>
      </c>
      <c r="E19" s="22">
        <f t="shared" ref="E19:G19" si="16">SUM(E20:E21)</f>
        <v>738.9</v>
      </c>
      <c r="F19" s="22">
        <f t="shared" si="16"/>
        <v>10.7</v>
      </c>
      <c r="G19" s="22">
        <f t="shared" si="16"/>
        <v>749.6</v>
      </c>
      <c r="H19" s="11">
        <f>+G19/D19-1</f>
        <v>8.8829071332436893E-3</v>
      </c>
      <c r="I19" s="10">
        <f>+G19-D19</f>
        <v>6.6000000000000227</v>
      </c>
      <c r="J19" s="12"/>
      <c r="K19" s="23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29"/>
      <c r="X19" s="29"/>
      <c r="Y19" s="29"/>
      <c r="Z19" s="28"/>
      <c r="AA19" s="14"/>
      <c r="AB19" s="14"/>
      <c r="AC19" s="15"/>
      <c r="AD19" s="30"/>
      <c r="AE19" s="30"/>
      <c r="AF19" s="14"/>
      <c r="AG19" s="17"/>
      <c r="AH19" s="17"/>
      <c r="AI19" s="17"/>
      <c r="AJ19" s="14"/>
      <c r="AK19" s="17"/>
      <c r="AL19" s="17"/>
      <c r="AM19" s="17"/>
      <c r="AN19" s="30"/>
      <c r="AO19" s="16"/>
      <c r="AP19" s="14"/>
      <c r="AQ19" s="14"/>
      <c r="AR19" s="34" t="e">
        <f>+#REF!</f>
        <v>#REF!</v>
      </c>
      <c r="AS19" s="14" t="e">
        <f t="shared" si="10"/>
        <v>#REF!</v>
      </c>
      <c r="AT19" s="14" t="e">
        <f t="shared" si="11"/>
        <v>#REF!</v>
      </c>
      <c r="AU19" s="35" t="e">
        <f t="shared" si="12"/>
        <v>#REF!</v>
      </c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</row>
    <row r="20" spans="1:73" ht="15">
      <c r="A20" s="33" t="s">
        <v>66</v>
      </c>
      <c r="B20" s="20">
        <v>727</v>
      </c>
      <c r="C20" s="20">
        <v>11</v>
      </c>
      <c r="D20" s="21">
        <f>+B20+C20</f>
        <v>738</v>
      </c>
      <c r="E20" s="21">
        <v>734.1</v>
      </c>
      <c r="F20" s="21">
        <v>10.7</v>
      </c>
      <c r="G20" s="21">
        <f t="shared" si="6"/>
        <v>744.80000000000007</v>
      </c>
      <c r="H20" s="25">
        <f>+G20/D20-1</f>
        <v>9.2140921409213927E-3</v>
      </c>
      <c r="I20" s="26">
        <f>+G20-D20</f>
        <v>6.8000000000000682</v>
      </c>
      <c r="J20" s="12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29"/>
      <c r="X20" s="29"/>
      <c r="Y20" s="29"/>
      <c r="Z20" s="14"/>
      <c r="AA20" s="14"/>
      <c r="AB20" s="14"/>
      <c r="AC20" s="15"/>
      <c r="AD20" s="16"/>
      <c r="AE20" s="16"/>
      <c r="AF20" s="14"/>
      <c r="AG20" s="17"/>
      <c r="AH20" s="17"/>
      <c r="AI20" s="17"/>
      <c r="AJ20" s="14"/>
      <c r="AK20" s="17"/>
      <c r="AL20" s="17"/>
      <c r="AM20" s="17"/>
      <c r="AN20" s="16"/>
      <c r="AO20" s="16"/>
      <c r="AP20" s="14"/>
      <c r="AQ20" s="14"/>
      <c r="AR20" s="34" t="e">
        <f>+#REF!</f>
        <v>#REF!</v>
      </c>
      <c r="AS20" s="14" t="e">
        <f t="shared" si="10"/>
        <v>#REF!</v>
      </c>
      <c r="AT20" s="14" t="e">
        <f t="shared" si="11"/>
        <v>#REF!</v>
      </c>
      <c r="AU20" s="35" t="e">
        <f t="shared" si="12"/>
        <v>#REF!</v>
      </c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</row>
    <row r="21" spans="1:73" ht="15">
      <c r="A21" s="33" t="s">
        <v>42</v>
      </c>
      <c r="B21" s="20">
        <v>5</v>
      </c>
      <c r="C21" s="20">
        <v>0</v>
      </c>
      <c r="D21" s="21">
        <f>+B21+C21</f>
        <v>5</v>
      </c>
      <c r="E21" s="21">
        <v>4.8</v>
      </c>
      <c r="F21" s="21">
        <v>0</v>
      </c>
      <c r="G21" s="21">
        <f t="shared" si="6"/>
        <v>4.8</v>
      </c>
      <c r="H21" s="25">
        <f>+G21/D21-1</f>
        <v>-4.0000000000000036E-2</v>
      </c>
      <c r="I21" s="26">
        <f>+G21-D21</f>
        <v>-0.20000000000000018</v>
      </c>
      <c r="J21" s="12"/>
      <c r="K21" s="17"/>
      <c r="L21" s="23"/>
      <c r="M21" s="23"/>
      <c r="N21" s="23"/>
      <c r="O21" s="23"/>
      <c r="P21" s="42"/>
      <c r="Q21" s="23"/>
      <c r="R21" s="27"/>
      <c r="S21" s="27"/>
      <c r="T21" s="27"/>
      <c r="U21" s="27"/>
      <c r="V21" s="27"/>
      <c r="W21" s="29"/>
      <c r="X21" s="29"/>
      <c r="Y21" s="29"/>
      <c r="Z21" s="14"/>
      <c r="AA21" s="14"/>
      <c r="AB21" s="14"/>
      <c r="AC21" s="15"/>
      <c r="AD21" s="16"/>
      <c r="AE21" s="16"/>
      <c r="AF21" s="14"/>
      <c r="AG21" s="17"/>
      <c r="AH21" s="17"/>
      <c r="AI21" s="17"/>
      <c r="AJ21" s="14"/>
      <c r="AK21" s="17"/>
      <c r="AL21" s="17"/>
      <c r="AM21" s="17"/>
      <c r="AN21" s="16"/>
      <c r="AO21" s="16"/>
      <c r="AP21" s="14"/>
      <c r="AQ21" s="14"/>
      <c r="AR21" s="34" t="e">
        <f>+#REF!</f>
        <v>#REF!</v>
      </c>
      <c r="AS21" s="14" t="e">
        <f t="shared" si="10"/>
        <v>#REF!</v>
      </c>
      <c r="AT21" s="14" t="e">
        <f t="shared" si="11"/>
        <v>#REF!</v>
      </c>
      <c r="AU21" s="35" t="e">
        <f t="shared" si="12"/>
        <v>#REF!</v>
      </c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</row>
    <row r="22" spans="1:73" ht="15">
      <c r="A22" s="70" t="s">
        <v>65</v>
      </c>
      <c r="B22" s="22">
        <f t="shared" ref="B22:D22" si="17">SUM(B23:B27)</f>
        <v>205</v>
      </c>
      <c r="C22" s="22">
        <f t="shared" si="17"/>
        <v>0</v>
      </c>
      <c r="D22" s="22">
        <f t="shared" si="17"/>
        <v>205</v>
      </c>
      <c r="E22" s="22">
        <f t="shared" ref="E22:G22" si="18">SUM(E23:E27)</f>
        <v>239.50899999999999</v>
      </c>
      <c r="F22" s="22">
        <f t="shared" si="18"/>
        <v>0</v>
      </c>
      <c r="G22" s="22">
        <f t="shared" si="18"/>
        <v>239.50899999999999</v>
      </c>
      <c r="H22" s="11">
        <f>+G22/D22-1</f>
        <v>0.16833658536585361</v>
      </c>
      <c r="I22" s="10">
        <f>+G22-D22</f>
        <v>34.508999999999986</v>
      </c>
      <c r="J22" s="12"/>
      <c r="K22" s="23"/>
      <c r="L22" s="17"/>
      <c r="M22" s="17"/>
      <c r="N22" s="17"/>
      <c r="O22" s="17"/>
      <c r="P22" s="17"/>
      <c r="Q22" s="17"/>
      <c r="R22" s="27"/>
      <c r="S22" s="27"/>
      <c r="T22" s="27"/>
      <c r="U22" s="17"/>
      <c r="V22" s="27"/>
      <c r="W22" s="29"/>
      <c r="X22" s="29"/>
      <c r="Y22" s="29"/>
      <c r="Z22" s="28"/>
      <c r="AA22" s="14"/>
      <c r="AB22" s="14"/>
      <c r="AC22" s="15"/>
      <c r="AD22" s="16"/>
      <c r="AE22" s="16"/>
      <c r="AF22" s="14"/>
      <c r="AG22" s="17"/>
      <c r="AH22" s="17"/>
      <c r="AI22" s="17"/>
      <c r="AJ22" s="14"/>
      <c r="AK22" s="17"/>
      <c r="AL22" s="17"/>
      <c r="AM22" s="17"/>
      <c r="AN22" s="16"/>
      <c r="AO22" s="16"/>
      <c r="AP22" s="14"/>
      <c r="AQ22" s="14"/>
      <c r="AR22" s="34" t="e">
        <f>+#REF!</f>
        <v>#REF!</v>
      </c>
      <c r="AS22" s="14" t="e">
        <f t="shared" si="10"/>
        <v>#REF!</v>
      </c>
      <c r="AT22" s="14" t="e">
        <f t="shared" si="11"/>
        <v>#REF!</v>
      </c>
      <c r="AU22" s="35" t="e">
        <f t="shared" si="12"/>
        <v>#REF!</v>
      </c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</row>
    <row r="23" spans="1:73" ht="15">
      <c r="A23" s="33" t="s">
        <v>39</v>
      </c>
      <c r="B23" s="20">
        <v>17</v>
      </c>
      <c r="C23" s="20">
        <v>0</v>
      </c>
      <c r="D23" s="21">
        <f t="shared" ref="D23:D29" si="19">+B23+C23</f>
        <v>17</v>
      </c>
      <c r="E23" s="21">
        <v>17</v>
      </c>
      <c r="F23" s="21">
        <v>0</v>
      </c>
      <c r="G23" s="21">
        <f t="shared" si="6"/>
        <v>17</v>
      </c>
      <c r="H23" s="25">
        <f>+G23/D23-1</f>
        <v>0</v>
      </c>
      <c r="I23" s="26">
        <f>+G23-D23</f>
        <v>0</v>
      </c>
      <c r="J23" s="12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29"/>
      <c r="X23" s="29"/>
      <c r="Y23" s="29"/>
      <c r="Z23" s="14"/>
      <c r="AA23" s="14"/>
      <c r="AB23" s="14"/>
      <c r="AC23" s="15"/>
      <c r="AD23" s="16"/>
      <c r="AE23" s="16"/>
      <c r="AF23" s="14"/>
      <c r="AG23" s="17"/>
      <c r="AH23" s="17"/>
      <c r="AI23" s="17"/>
      <c r="AJ23" s="14"/>
      <c r="AK23" s="17"/>
      <c r="AL23" s="17"/>
      <c r="AM23" s="17"/>
      <c r="AN23" s="16"/>
      <c r="AO23" s="16"/>
      <c r="AP23" s="14"/>
      <c r="AQ23" s="14"/>
      <c r="AR23" s="34" t="e">
        <f>+#REF!</f>
        <v>#REF!</v>
      </c>
      <c r="AS23" s="14" t="e">
        <f t="shared" si="10"/>
        <v>#REF!</v>
      </c>
      <c r="AT23" s="14" t="e">
        <f t="shared" si="11"/>
        <v>#REF!</v>
      </c>
      <c r="AU23" s="35" t="e">
        <f t="shared" si="12"/>
        <v>#REF!</v>
      </c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</row>
    <row r="24" spans="1:73" ht="15">
      <c r="A24" s="33" t="s">
        <v>41</v>
      </c>
      <c r="B24" s="20">
        <v>17</v>
      </c>
      <c r="C24" s="20">
        <v>0</v>
      </c>
      <c r="D24" s="21">
        <f t="shared" si="19"/>
        <v>17</v>
      </c>
      <c r="E24" s="21">
        <v>16.7</v>
      </c>
      <c r="F24" s="21">
        <v>0</v>
      </c>
      <c r="G24" s="21">
        <f t="shared" si="6"/>
        <v>16.7</v>
      </c>
      <c r="H24" s="25">
        <f>+G24/D24-1</f>
        <v>-1.764705882352946E-2</v>
      </c>
      <c r="I24" s="26">
        <f>+G24-D24</f>
        <v>-0.30000000000000071</v>
      </c>
      <c r="J24" s="12"/>
      <c r="K24" s="17"/>
      <c r="L24" s="17"/>
      <c r="M24" s="15"/>
      <c r="N24" s="17"/>
      <c r="O24" s="15"/>
      <c r="P24" s="17"/>
      <c r="Q24" s="17"/>
      <c r="R24" s="17"/>
      <c r="S24" s="17"/>
      <c r="T24" s="17"/>
      <c r="U24" s="17"/>
      <c r="V24" s="17"/>
      <c r="W24" s="29"/>
      <c r="X24" s="29"/>
      <c r="Y24" s="29"/>
      <c r="Z24" s="14"/>
      <c r="AA24" s="14"/>
      <c r="AB24" s="14"/>
      <c r="AC24" s="15"/>
      <c r="AD24" s="16"/>
      <c r="AE24" s="16"/>
      <c r="AF24" s="14"/>
      <c r="AG24" s="17"/>
      <c r="AH24" s="17"/>
      <c r="AI24" s="17"/>
      <c r="AJ24" s="14"/>
      <c r="AK24" s="17"/>
      <c r="AL24" s="17"/>
      <c r="AM24" s="17"/>
      <c r="AN24" s="16"/>
      <c r="AO24" s="16"/>
      <c r="AP24" s="14"/>
      <c r="AQ24" s="14"/>
      <c r="AR24" s="43" t="e">
        <f>+#REF!</f>
        <v>#REF!</v>
      </c>
      <c r="AS24" s="14" t="e">
        <f t="shared" ref="AS24" si="20">+AR24-AP24</f>
        <v>#REF!</v>
      </c>
      <c r="AT24" s="14" t="e">
        <f t="shared" ref="AT24" si="21">+AR24-AQ24</f>
        <v>#REF!</v>
      </c>
      <c r="AU24" s="35" t="e">
        <f t="shared" si="12"/>
        <v>#REF!</v>
      </c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</row>
    <row r="25" spans="1:73" ht="15">
      <c r="A25" s="33" t="s">
        <v>40</v>
      </c>
      <c r="B25" s="20">
        <v>135</v>
      </c>
      <c r="C25" s="20">
        <v>0</v>
      </c>
      <c r="D25" s="21">
        <f t="shared" si="19"/>
        <v>135</v>
      </c>
      <c r="E25" s="21">
        <v>170</v>
      </c>
      <c r="F25" s="21">
        <v>0</v>
      </c>
      <c r="G25" s="21">
        <f t="shared" si="6"/>
        <v>170</v>
      </c>
      <c r="H25" s="25">
        <f>+G25/D25-1</f>
        <v>0.2592592592592593</v>
      </c>
      <c r="I25" s="26">
        <f>+G25-D25</f>
        <v>35</v>
      </c>
      <c r="J25" s="1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29"/>
      <c r="X25" s="29"/>
      <c r="Y25" s="29"/>
      <c r="Z25" s="14"/>
      <c r="AA25" s="14"/>
      <c r="AB25" s="14"/>
      <c r="AC25" s="15"/>
      <c r="AD25" s="16"/>
      <c r="AE25" s="16"/>
      <c r="AF25" s="14"/>
      <c r="AG25" s="17"/>
      <c r="AH25" s="17"/>
      <c r="AI25" s="17"/>
      <c r="AJ25" s="14"/>
      <c r="AK25" s="17"/>
      <c r="AL25" s="17"/>
      <c r="AM25" s="17"/>
      <c r="AN25" s="16"/>
      <c r="AO25" s="16"/>
      <c r="AP25" s="14"/>
      <c r="AQ25" s="14"/>
      <c r="AR25" s="34" t="e">
        <f>+#REF!</f>
        <v>#REF!</v>
      </c>
      <c r="AS25" s="14" t="e">
        <f>+AR25-AP25</f>
        <v>#REF!</v>
      </c>
      <c r="AT25" s="14" t="e">
        <f>+AR25-AQ25</f>
        <v>#REF!</v>
      </c>
      <c r="AU25" s="35" t="e">
        <f t="shared" si="12"/>
        <v>#REF!</v>
      </c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</row>
    <row r="26" spans="1:73" ht="15">
      <c r="A26" s="33" t="s">
        <v>46</v>
      </c>
      <c r="B26" s="20">
        <v>35</v>
      </c>
      <c r="C26" s="20">
        <v>0</v>
      </c>
      <c r="D26" s="21">
        <f t="shared" si="19"/>
        <v>35</v>
      </c>
      <c r="E26" s="21">
        <v>35.299999999999997</v>
      </c>
      <c r="F26" s="21">
        <v>0</v>
      </c>
      <c r="G26" s="21">
        <f t="shared" si="6"/>
        <v>35.299999999999997</v>
      </c>
      <c r="H26" s="25">
        <f>+G26/D26-1</f>
        <v>8.5714285714284522E-3</v>
      </c>
      <c r="I26" s="26">
        <f>+G26-D26</f>
        <v>0.29999999999999716</v>
      </c>
      <c r="J26" s="12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29"/>
      <c r="X26" s="29"/>
      <c r="Y26" s="29"/>
      <c r="Z26" s="14"/>
      <c r="AA26" s="14"/>
      <c r="AB26" s="14"/>
      <c r="AC26" s="15"/>
      <c r="AD26" s="16"/>
      <c r="AE26" s="16"/>
      <c r="AF26" s="14"/>
      <c r="AG26" s="17"/>
      <c r="AH26" s="17"/>
      <c r="AI26" s="17"/>
      <c r="AJ26" s="14"/>
      <c r="AK26" s="17"/>
      <c r="AL26" s="17"/>
      <c r="AM26" s="17"/>
      <c r="AN26" s="16"/>
      <c r="AO26" s="16"/>
      <c r="AP26" s="14"/>
      <c r="AQ26" s="14"/>
      <c r="AR26" s="34" t="e">
        <f>+#REF!</f>
        <v>#REF!</v>
      </c>
      <c r="AS26" s="14" t="e">
        <f>+AR26-AP26</f>
        <v>#REF!</v>
      </c>
      <c r="AT26" s="14" t="e">
        <f>+AR26-AQ26</f>
        <v>#REF!</v>
      </c>
      <c r="AU26" s="35" t="e">
        <f t="shared" si="12"/>
        <v>#REF!</v>
      </c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</row>
    <row r="27" spans="1:73" ht="15">
      <c r="A27" s="33" t="s">
        <v>63</v>
      </c>
      <c r="B27" s="20">
        <v>1</v>
      </c>
      <c r="C27" s="20">
        <v>0</v>
      </c>
      <c r="D27" s="21">
        <f t="shared" si="19"/>
        <v>1</v>
      </c>
      <c r="E27" s="21">
        <f>0.013+0.096+0.4</f>
        <v>0.50900000000000001</v>
      </c>
      <c r="F27" s="21">
        <v>0</v>
      </c>
      <c r="G27" s="21">
        <f t="shared" si="6"/>
        <v>0.50900000000000001</v>
      </c>
      <c r="H27" s="25">
        <f>+G27/D27-1</f>
        <v>-0.49099999999999999</v>
      </c>
      <c r="I27" s="26">
        <f>+G27-D27</f>
        <v>-0.49099999999999999</v>
      </c>
      <c r="J27" s="12"/>
      <c r="K27" s="17"/>
      <c r="L27" s="23"/>
      <c r="M27" s="23"/>
      <c r="N27" s="23"/>
      <c r="O27" s="23"/>
      <c r="P27" s="42"/>
      <c r="Q27" s="23"/>
      <c r="R27" s="23"/>
      <c r="S27" s="23"/>
      <c r="T27" s="23"/>
      <c r="U27" s="23"/>
      <c r="V27" s="23"/>
      <c r="W27" s="29"/>
      <c r="X27" s="29"/>
      <c r="Y27" s="29"/>
      <c r="Z27" s="14"/>
      <c r="AA27" s="14"/>
      <c r="AB27" s="14"/>
      <c r="AC27" s="15"/>
      <c r="AD27" s="16"/>
      <c r="AE27" s="16"/>
      <c r="AF27" s="14"/>
      <c r="AG27" s="17"/>
      <c r="AH27" s="17"/>
      <c r="AI27" s="17"/>
      <c r="AJ27" s="14"/>
      <c r="AK27" s="17"/>
      <c r="AL27" s="17"/>
      <c r="AM27" s="17"/>
      <c r="AN27" s="16"/>
      <c r="AO27" s="16"/>
      <c r="AP27" s="14"/>
      <c r="AQ27" s="14"/>
      <c r="AR27" s="34" t="e">
        <f>+#REF!</f>
        <v>#REF!</v>
      </c>
      <c r="AS27" s="14" t="e">
        <f>+AR27-AP27</f>
        <v>#REF!</v>
      </c>
      <c r="AT27" s="14" t="e">
        <f>+AR27-AQ27</f>
        <v>#REF!</v>
      </c>
      <c r="AU27" s="35" t="e">
        <f t="shared" si="12"/>
        <v>#REF!</v>
      </c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</row>
    <row r="28" spans="1:73" ht="15">
      <c r="A28" s="33" t="s">
        <v>81</v>
      </c>
      <c r="B28" s="20">
        <v>159</v>
      </c>
      <c r="C28" s="20">
        <v>0</v>
      </c>
      <c r="D28" s="21">
        <f t="shared" si="19"/>
        <v>159</v>
      </c>
      <c r="E28" s="21">
        <v>158.9</v>
      </c>
      <c r="F28" s="21">
        <v>0</v>
      </c>
      <c r="G28" s="21">
        <f t="shared" si="6"/>
        <v>158.9</v>
      </c>
      <c r="H28" s="25">
        <f>+G28/D28-1</f>
        <v>-6.2893081761006275E-4</v>
      </c>
      <c r="I28" s="26">
        <f>+G28-D28</f>
        <v>-9.9999999999994316E-2</v>
      </c>
      <c r="J28" s="12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29"/>
      <c r="X28" s="29"/>
      <c r="Y28" s="29"/>
      <c r="Z28" s="14"/>
      <c r="AA28" s="14"/>
      <c r="AB28" s="14"/>
      <c r="AC28" s="15"/>
      <c r="AD28" s="16"/>
      <c r="AE28" s="16"/>
      <c r="AF28" s="14"/>
      <c r="AG28" s="17"/>
      <c r="AH28" s="17"/>
      <c r="AI28" s="17"/>
      <c r="AJ28" s="14"/>
      <c r="AK28" s="17"/>
      <c r="AL28" s="17"/>
      <c r="AM28" s="17"/>
      <c r="AN28" s="16"/>
      <c r="AO28" s="16"/>
      <c r="AP28" s="14"/>
      <c r="AQ28" s="14"/>
      <c r="AR28" s="34" t="e">
        <f>+#REF!</f>
        <v>#REF!</v>
      </c>
      <c r="AS28" s="14" t="e">
        <f>+AR28-AP28</f>
        <v>#REF!</v>
      </c>
      <c r="AT28" s="14" t="e">
        <f>+AR28-AQ28</f>
        <v>#REF!</v>
      </c>
      <c r="AU28" s="35" t="e">
        <f t="shared" si="12"/>
        <v>#REF!</v>
      </c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</row>
    <row r="29" spans="1:73" ht="15">
      <c r="A29" s="33" t="s">
        <v>80</v>
      </c>
      <c r="B29" s="20">
        <f>123+12</f>
        <v>135</v>
      </c>
      <c r="C29" s="20">
        <v>0</v>
      </c>
      <c r="D29" s="21">
        <f t="shared" si="19"/>
        <v>135</v>
      </c>
      <c r="E29" s="21">
        <v>122.7</v>
      </c>
      <c r="F29" s="21">
        <v>0</v>
      </c>
      <c r="G29" s="21">
        <f t="shared" si="6"/>
        <v>122.7</v>
      </c>
      <c r="H29" s="25">
        <f>+G29/D29-1</f>
        <v>-9.1111111111111143E-2</v>
      </c>
      <c r="I29" s="26">
        <f>+G29-D29</f>
        <v>-12.299999999999997</v>
      </c>
      <c r="J29" s="12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29"/>
      <c r="X29" s="29"/>
      <c r="Y29" s="29"/>
      <c r="Z29" s="14"/>
      <c r="AA29" s="14"/>
      <c r="AB29" s="14"/>
      <c r="AC29" s="15"/>
      <c r="AD29" s="16"/>
      <c r="AE29" s="16"/>
      <c r="AF29" s="14"/>
      <c r="AG29" s="17"/>
      <c r="AH29" s="17"/>
      <c r="AI29" s="17"/>
      <c r="AJ29" s="14"/>
      <c r="AK29" s="17"/>
      <c r="AL29" s="17"/>
      <c r="AM29" s="17"/>
      <c r="AN29" s="16"/>
      <c r="AO29" s="16"/>
      <c r="AP29" s="14"/>
      <c r="AQ29" s="14"/>
      <c r="AR29" s="44" t="e">
        <f>SUM(AR11:AR28)</f>
        <v>#REF!</v>
      </c>
      <c r="AS29" s="18"/>
      <c r="AT29" s="18"/>
      <c r="AU29" s="44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</row>
    <row r="30" spans="1:73" s="45" customFormat="1" ht="18" customHeight="1">
      <c r="A30" s="33"/>
      <c r="B30" s="20"/>
      <c r="C30" s="20"/>
      <c r="D30" s="21"/>
      <c r="E30" s="21"/>
      <c r="F30" s="21"/>
      <c r="G30" s="21"/>
      <c r="H30" s="25"/>
      <c r="I30" s="26">
        <f>+G30-D30</f>
        <v>0</v>
      </c>
      <c r="J30" s="12"/>
      <c r="K30" s="17"/>
      <c r="L30" s="17"/>
      <c r="M30" s="15"/>
      <c r="N30" s="17"/>
      <c r="O30" s="15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4"/>
      <c r="AA30" s="14"/>
      <c r="AB30" s="14"/>
      <c r="AC30" s="15"/>
      <c r="AD30" s="14"/>
      <c r="AE30" s="14"/>
      <c r="AF30" s="14"/>
      <c r="AG30" s="17"/>
      <c r="AH30" s="17"/>
      <c r="AI30" s="17"/>
      <c r="AJ30" s="14"/>
      <c r="AK30" s="17"/>
      <c r="AL30" s="17"/>
      <c r="AM30" s="17"/>
      <c r="AN30" s="14"/>
      <c r="AO30" s="16"/>
      <c r="AP30" s="14"/>
      <c r="AQ30" s="14"/>
      <c r="AR30" s="44" t="e">
        <f>+AR11+AR13+AR14+AR15+AR17+AR18+AR19+#REF!</f>
        <v>#REF!</v>
      </c>
      <c r="AS30" s="18"/>
      <c r="AT30" s="18"/>
      <c r="AU30" s="18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</row>
    <row r="31" spans="1:73" ht="15">
      <c r="A31" s="69" t="s">
        <v>0</v>
      </c>
      <c r="B31" s="9">
        <f>+B32+B36+B48+B53+B56+B62+B82+B86</f>
        <v>26100</v>
      </c>
      <c r="C31" s="9">
        <f>+C32+C36+C48+C53+C56+C62+C82+C86</f>
        <v>7488</v>
      </c>
      <c r="D31" s="9">
        <f>+D32+D36+D48+D53+D56+D62+D82+D86</f>
        <v>33588</v>
      </c>
      <c r="E31" s="9">
        <f>+E32+E36+E48+E53+E56+E62+E82+E86</f>
        <v>26751.649999999998</v>
      </c>
      <c r="F31" s="9">
        <f>+F32+F36+F48+F53+F56+F62+F82+F86</f>
        <v>9612.4000000000015</v>
      </c>
      <c r="G31" s="9">
        <f>+G32+G36+G48+G53+G56+G62+G82+G86</f>
        <v>36364.050000000003</v>
      </c>
      <c r="H31" s="11">
        <f>+G31/D31-1</f>
        <v>8.2650053590568096E-2</v>
      </c>
      <c r="I31" s="10">
        <f>+G31-D31</f>
        <v>2776.0500000000029</v>
      </c>
      <c r="J31" s="12"/>
      <c r="K31" s="2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29"/>
      <c r="X31" s="29"/>
      <c r="Y31" s="29"/>
      <c r="Z31" s="14"/>
      <c r="AA31" s="14"/>
      <c r="AB31" s="14"/>
      <c r="AC31" s="15"/>
      <c r="AD31" s="16"/>
      <c r="AE31" s="16"/>
      <c r="AF31" s="14"/>
      <c r="AG31" s="17"/>
      <c r="AH31" s="17"/>
      <c r="AI31" s="17"/>
      <c r="AJ31" s="14"/>
      <c r="AK31" s="17"/>
      <c r="AL31" s="17"/>
      <c r="AM31" s="17"/>
      <c r="AN31" s="16"/>
      <c r="AO31" s="14"/>
      <c r="AP31" s="14"/>
      <c r="AQ31" s="14"/>
      <c r="AR31" s="44"/>
      <c r="AS31" s="44"/>
      <c r="AT31" s="44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</row>
    <row r="32" spans="1:73" ht="15">
      <c r="A32" s="69" t="s">
        <v>67</v>
      </c>
      <c r="B32" s="9">
        <f>SUM(B33:B35)</f>
        <v>1276</v>
      </c>
      <c r="C32" s="9">
        <f>SUM(C33:C35)</f>
        <v>125</v>
      </c>
      <c r="D32" s="9">
        <f>SUM(D33:D35)</f>
        <v>1401</v>
      </c>
      <c r="E32" s="9">
        <f>SUM(E33:E35)</f>
        <v>1377.8999999999999</v>
      </c>
      <c r="F32" s="9">
        <f>SUM(F33:F35)</f>
        <v>139.30000000000001</v>
      </c>
      <c r="G32" s="9">
        <f>SUM(G33:G35)</f>
        <v>1517.1999999999998</v>
      </c>
      <c r="H32" s="11">
        <f>+G32/D32-1</f>
        <v>8.2940756602426724E-2</v>
      </c>
      <c r="I32" s="10">
        <f>+G32-D32</f>
        <v>116.19999999999982</v>
      </c>
      <c r="J32" s="12"/>
      <c r="K32" s="2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29"/>
      <c r="X32" s="29"/>
      <c r="Y32" s="29"/>
      <c r="Z32" s="14"/>
      <c r="AA32" s="14"/>
      <c r="AB32" s="14"/>
      <c r="AC32" s="15"/>
      <c r="AD32" s="16"/>
      <c r="AE32" s="16"/>
      <c r="AF32" s="14"/>
      <c r="AG32" s="17"/>
      <c r="AH32" s="17"/>
      <c r="AI32" s="17"/>
      <c r="AJ32" s="14"/>
      <c r="AK32" s="17"/>
      <c r="AL32" s="17"/>
      <c r="AM32" s="17"/>
      <c r="AN32" s="16"/>
      <c r="AO32" s="16"/>
      <c r="AP32" s="14"/>
      <c r="AQ32" s="14"/>
      <c r="AR32" s="44" t="e">
        <f>+AR20+AR21+AR22+AR23+AR24</f>
        <v>#REF!</v>
      </c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</row>
    <row r="33" spans="1:73" ht="15">
      <c r="A33" s="33" t="s">
        <v>7</v>
      </c>
      <c r="B33" s="20">
        <v>1091</v>
      </c>
      <c r="C33" s="20">
        <v>125</v>
      </c>
      <c r="D33" s="21">
        <f>+B33+C33</f>
        <v>1216</v>
      </c>
      <c r="E33" s="21">
        <v>1143.5999999999999</v>
      </c>
      <c r="F33" s="21">
        <v>139.30000000000001</v>
      </c>
      <c r="G33" s="21">
        <f t="shared" ref="G33:G86" si="22">+E33+F33</f>
        <v>1282.8999999999999</v>
      </c>
      <c r="H33" s="25">
        <f>+G33/D33-1</f>
        <v>5.5016447368420929E-2</v>
      </c>
      <c r="I33" s="26">
        <f>+G33-D33</f>
        <v>66.899999999999864</v>
      </c>
      <c r="J33" s="12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29"/>
      <c r="X33" s="29"/>
      <c r="Y33" s="29"/>
      <c r="Z33" s="14"/>
      <c r="AA33" s="14"/>
      <c r="AB33" s="14"/>
      <c r="AC33" s="46"/>
      <c r="AD33" s="16"/>
      <c r="AE33" s="16"/>
      <c r="AF33" s="14"/>
      <c r="AG33" s="17"/>
      <c r="AH33" s="17"/>
      <c r="AI33" s="17"/>
      <c r="AJ33" s="14"/>
      <c r="AK33" s="17"/>
      <c r="AL33" s="17"/>
      <c r="AM33" s="17"/>
      <c r="AN33" s="16"/>
      <c r="AO33" s="16"/>
      <c r="AP33" s="14"/>
      <c r="AQ33" s="16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</row>
    <row r="34" spans="1:73" ht="15">
      <c r="A34" s="33" t="s">
        <v>8</v>
      </c>
      <c r="B34" s="20">
        <v>131</v>
      </c>
      <c r="C34" s="20">
        <v>0</v>
      </c>
      <c r="D34" s="21">
        <f>+B34+C34</f>
        <v>131</v>
      </c>
      <c r="E34" s="21">
        <v>168.3</v>
      </c>
      <c r="F34" s="21">
        <v>0</v>
      </c>
      <c r="G34" s="21">
        <f t="shared" si="22"/>
        <v>168.3</v>
      </c>
      <c r="H34" s="25">
        <f>+G34/D34-1</f>
        <v>0.28473282442748094</v>
      </c>
      <c r="I34" s="26">
        <f>+G34-D34</f>
        <v>37.300000000000011</v>
      </c>
      <c r="J34" s="12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29"/>
      <c r="X34" s="29"/>
      <c r="Y34" s="29"/>
      <c r="Z34" s="14"/>
      <c r="AA34" s="14"/>
      <c r="AB34" s="14"/>
      <c r="AC34" s="15"/>
      <c r="AD34" s="16"/>
      <c r="AE34" s="16"/>
      <c r="AF34" s="14"/>
      <c r="AG34" s="17"/>
      <c r="AH34" s="17"/>
      <c r="AI34" s="17"/>
      <c r="AJ34" s="14"/>
      <c r="AK34" s="17"/>
      <c r="AL34" s="17"/>
      <c r="AM34" s="17"/>
      <c r="AN34" s="16"/>
      <c r="AO34" s="16"/>
      <c r="AP34" s="16"/>
      <c r="AQ34" s="16"/>
      <c r="AR34" s="18"/>
      <c r="AS34" s="18"/>
      <c r="AT34" s="18"/>
      <c r="AU34" s="47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</row>
    <row r="35" spans="1:73" s="49" customFormat="1" ht="15">
      <c r="A35" s="33" t="s">
        <v>9</v>
      </c>
      <c r="B35" s="20">
        <v>54</v>
      </c>
      <c r="C35" s="20">
        <v>0</v>
      </c>
      <c r="D35" s="21">
        <f>+B35+C35</f>
        <v>54</v>
      </c>
      <c r="E35" s="21">
        <v>66</v>
      </c>
      <c r="F35" s="21">
        <v>0</v>
      </c>
      <c r="G35" s="21">
        <f t="shared" si="22"/>
        <v>66</v>
      </c>
      <c r="H35" s="25">
        <f>+G35/D35-1</f>
        <v>0.22222222222222232</v>
      </c>
      <c r="I35" s="26">
        <f>+G35-D35</f>
        <v>12</v>
      </c>
      <c r="J35" s="12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46"/>
      <c r="W35" s="29"/>
      <c r="X35" s="29"/>
      <c r="Y35" s="29"/>
      <c r="Z35" s="14"/>
      <c r="AA35" s="14"/>
      <c r="AB35" s="14"/>
      <c r="AC35" s="15"/>
      <c r="AD35" s="48"/>
      <c r="AE35" s="48"/>
      <c r="AF35" s="14"/>
      <c r="AG35" s="17"/>
      <c r="AH35" s="17"/>
      <c r="AI35" s="17"/>
      <c r="AJ35" s="14"/>
      <c r="AK35" s="17"/>
      <c r="AL35" s="17"/>
      <c r="AM35" s="17"/>
      <c r="AN35" s="48"/>
      <c r="AO35" s="48"/>
      <c r="AP35" s="14"/>
      <c r="AQ35" s="14"/>
      <c r="AR35" s="44" t="e">
        <f>+AR16+AR25+AR26+AR27+AR28</f>
        <v>#REF!</v>
      </c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</row>
    <row r="36" spans="1:73" s="49" customFormat="1" ht="15">
      <c r="A36" s="70" t="s">
        <v>68</v>
      </c>
      <c r="B36" s="22">
        <f>SUM(B37:B47)</f>
        <v>15342</v>
      </c>
      <c r="C36" s="22">
        <f>SUM(C37:C47)</f>
        <v>5626</v>
      </c>
      <c r="D36" s="22">
        <f>SUM(D37:D47)</f>
        <v>20968</v>
      </c>
      <c r="E36" s="22">
        <f>SUM(E37:E47)</f>
        <v>15727.15</v>
      </c>
      <c r="F36" s="22">
        <f>SUM(F37:F47)</f>
        <v>6964.8000000000011</v>
      </c>
      <c r="G36" s="22">
        <f>SUM(G37:G47)</f>
        <v>22691.95</v>
      </c>
      <c r="H36" s="11">
        <f>+G36/D36-1</f>
        <v>8.2218141930560984E-2</v>
      </c>
      <c r="I36" s="10">
        <f>+G36-D36</f>
        <v>1723.9500000000007</v>
      </c>
      <c r="J36" s="12"/>
      <c r="K36" s="23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5"/>
      <c r="W36" s="29"/>
      <c r="X36" s="29"/>
      <c r="Y36" s="29"/>
      <c r="Z36" s="14"/>
      <c r="AA36" s="14"/>
      <c r="AB36" s="14"/>
      <c r="AC36" s="15"/>
      <c r="AD36" s="48"/>
      <c r="AE36" s="48"/>
      <c r="AF36" s="14"/>
      <c r="AG36" s="17"/>
      <c r="AH36" s="17"/>
      <c r="AI36" s="17"/>
      <c r="AJ36" s="14"/>
      <c r="AK36" s="17"/>
      <c r="AL36" s="17"/>
      <c r="AM36" s="17"/>
      <c r="AN36" s="48"/>
      <c r="AO36" s="16"/>
      <c r="AP36" s="14"/>
      <c r="AQ36" s="14"/>
      <c r="AR36" s="44" t="e">
        <f>+AR37+AR38+AR39</f>
        <v>#REF!</v>
      </c>
      <c r="AS36" s="14" t="e">
        <f t="shared" ref="AS36:AS39" si="23">+AR36-AP36</f>
        <v>#REF!</v>
      </c>
      <c r="AT36" s="14" t="e">
        <f t="shared" ref="AT36:AT39" si="24">+AR36-AQ36</f>
        <v>#REF!</v>
      </c>
      <c r="AU36" s="35" t="e">
        <f t="shared" ref="AU36:AU39" si="25">+AR36/AP36-1</f>
        <v>#REF!</v>
      </c>
      <c r="AV36" s="44" t="e">
        <f>+AV37+AV38+AV39</f>
        <v>#REF!</v>
      </c>
      <c r="AW36" s="50" t="e">
        <f>+AV36-AP36</f>
        <v>#REF!</v>
      </c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</row>
    <row r="37" spans="1:73" ht="15">
      <c r="A37" s="33" t="s">
        <v>76</v>
      </c>
      <c r="B37" s="20">
        <f>2784+5670</f>
        <v>8454</v>
      </c>
      <c r="C37" s="20">
        <v>0</v>
      </c>
      <c r="D37" s="21">
        <f t="shared" ref="D37:D47" si="26">+B37+C37</f>
        <v>8454</v>
      </c>
      <c r="E37" s="21">
        <f>2833.45+5670</f>
        <v>8503.4500000000007</v>
      </c>
      <c r="F37" s="21">
        <v>0</v>
      </c>
      <c r="G37" s="21">
        <f t="shared" si="22"/>
        <v>8503.4500000000007</v>
      </c>
      <c r="H37" s="25">
        <f>+G37/D37-1</f>
        <v>5.8493021055123773E-3</v>
      </c>
      <c r="I37" s="26">
        <f>+G37-D37</f>
        <v>49.450000000000728</v>
      </c>
      <c r="J37" s="12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5"/>
      <c r="W37" s="29"/>
      <c r="X37" s="29"/>
      <c r="Y37" s="29"/>
      <c r="Z37" s="14"/>
      <c r="AA37" s="14"/>
      <c r="AB37" s="14"/>
      <c r="AC37" s="15"/>
      <c r="AD37" s="16"/>
      <c r="AE37" s="16"/>
      <c r="AF37" s="14"/>
      <c r="AG37" s="17"/>
      <c r="AH37" s="17"/>
      <c r="AI37" s="17"/>
      <c r="AJ37" s="14"/>
      <c r="AK37" s="17"/>
      <c r="AL37" s="17"/>
      <c r="AM37" s="17"/>
      <c r="AN37" s="16"/>
      <c r="AO37" s="16"/>
      <c r="AP37" s="14"/>
      <c r="AQ37" s="14"/>
      <c r="AR37" s="44" t="e">
        <f>+#REF!</f>
        <v>#REF!</v>
      </c>
      <c r="AS37" s="14" t="e">
        <f t="shared" si="23"/>
        <v>#REF!</v>
      </c>
      <c r="AT37" s="14" t="e">
        <f t="shared" si="24"/>
        <v>#REF!</v>
      </c>
      <c r="AU37" s="35" t="e">
        <f t="shared" si="25"/>
        <v>#REF!</v>
      </c>
      <c r="AV37" s="44" t="e">
        <f>+#REF!</f>
        <v>#REF!</v>
      </c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</row>
    <row r="38" spans="1:73" ht="15">
      <c r="A38" s="33" t="s">
        <v>4</v>
      </c>
      <c r="B38" s="20">
        <v>2507</v>
      </c>
      <c r="C38" s="20">
        <v>0</v>
      </c>
      <c r="D38" s="21">
        <f t="shared" si="26"/>
        <v>2507</v>
      </c>
      <c r="E38" s="21">
        <v>2781</v>
      </c>
      <c r="F38" s="21">
        <v>0</v>
      </c>
      <c r="G38" s="21">
        <f t="shared" si="22"/>
        <v>2781</v>
      </c>
      <c r="H38" s="25">
        <f>+G38/D38-1</f>
        <v>0.10929397686477871</v>
      </c>
      <c r="I38" s="26">
        <f>+G38-D38</f>
        <v>274</v>
      </c>
      <c r="J38" s="12"/>
      <c r="K38" s="51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29"/>
      <c r="X38" s="29"/>
      <c r="Y38" s="29"/>
      <c r="Z38" s="14"/>
      <c r="AA38" s="14"/>
      <c r="AB38" s="14"/>
      <c r="AC38" s="15"/>
      <c r="AD38" s="16"/>
      <c r="AE38" s="16"/>
      <c r="AF38" s="14"/>
      <c r="AG38" s="17"/>
      <c r="AH38" s="17"/>
      <c r="AI38" s="17"/>
      <c r="AJ38" s="14"/>
      <c r="AK38" s="17"/>
      <c r="AL38" s="17"/>
      <c r="AM38" s="17"/>
      <c r="AN38" s="16"/>
      <c r="AO38" s="16"/>
      <c r="AP38" s="14"/>
      <c r="AQ38" s="14"/>
      <c r="AR38" s="44" t="e">
        <f>+#REF!+#REF!+#REF!+#REF!</f>
        <v>#REF!</v>
      </c>
      <c r="AS38" s="14" t="e">
        <f t="shared" si="23"/>
        <v>#REF!</v>
      </c>
      <c r="AT38" s="14" t="e">
        <f t="shared" si="24"/>
        <v>#REF!</v>
      </c>
      <c r="AU38" s="35" t="e">
        <f t="shared" si="25"/>
        <v>#REF!</v>
      </c>
      <c r="AV38" s="44" t="e">
        <f>+#REF!+#REF!+#REF!+#REF!</f>
        <v>#REF!</v>
      </c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</row>
    <row r="39" spans="1:73" ht="15">
      <c r="A39" s="33" t="s">
        <v>58</v>
      </c>
      <c r="B39" s="20">
        <v>560</v>
      </c>
      <c r="C39" s="20">
        <v>1335</v>
      </c>
      <c r="D39" s="21">
        <f t="shared" si="26"/>
        <v>1895</v>
      </c>
      <c r="E39" s="21">
        <v>874.8</v>
      </c>
      <c r="F39" s="21">
        <v>1919.4</v>
      </c>
      <c r="G39" s="21">
        <f t="shared" si="22"/>
        <v>2794.2</v>
      </c>
      <c r="H39" s="25">
        <f>+G39/D39-1</f>
        <v>0.47451187335092349</v>
      </c>
      <c r="I39" s="26">
        <f>+G39-D39</f>
        <v>899.19999999999982</v>
      </c>
      <c r="J39" s="12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29"/>
      <c r="X39" s="29"/>
      <c r="Y39" s="29"/>
      <c r="Z39" s="14"/>
      <c r="AA39" s="14"/>
      <c r="AB39" s="14"/>
      <c r="AC39" s="15"/>
      <c r="AD39" s="16"/>
      <c r="AE39" s="16"/>
      <c r="AF39" s="14"/>
      <c r="AG39" s="17"/>
      <c r="AH39" s="17"/>
      <c r="AI39" s="17"/>
      <c r="AJ39" s="14"/>
      <c r="AK39" s="17"/>
      <c r="AL39" s="17"/>
      <c r="AM39" s="17"/>
      <c r="AN39" s="16"/>
      <c r="AO39" s="16"/>
      <c r="AP39" s="14"/>
      <c r="AQ39" s="14"/>
      <c r="AR39" s="52" t="e">
        <f>+#REF!-(AR37+AR38)</f>
        <v>#REF!</v>
      </c>
      <c r="AS39" s="14" t="e">
        <f t="shared" si="23"/>
        <v>#REF!</v>
      </c>
      <c r="AT39" s="14" t="e">
        <f t="shared" si="24"/>
        <v>#REF!</v>
      </c>
      <c r="AU39" s="35" t="e">
        <f t="shared" si="25"/>
        <v>#REF!</v>
      </c>
      <c r="AV39" s="52" t="e">
        <f>+#REF!-(AV37+AV38)</f>
        <v>#REF!</v>
      </c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</row>
    <row r="40" spans="1:73" ht="15">
      <c r="A40" s="33" t="s">
        <v>5</v>
      </c>
      <c r="B40" s="20">
        <v>47</v>
      </c>
      <c r="C40" s="20">
        <v>20</v>
      </c>
      <c r="D40" s="21">
        <f t="shared" si="26"/>
        <v>67</v>
      </c>
      <c r="E40" s="21">
        <v>30</v>
      </c>
      <c r="F40" s="21">
        <v>37</v>
      </c>
      <c r="G40" s="21">
        <f t="shared" si="22"/>
        <v>67</v>
      </c>
      <c r="H40" s="25">
        <f>+G40/D40-1</f>
        <v>0</v>
      </c>
      <c r="I40" s="26">
        <f>+G40-D40</f>
        <v>0</v>
      </c>
      <c r="J40" s="12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29"/>
      <c r="X40" s="29"/>
      <c r="Y40" s="29"/>
      <c r="Z40" s="14"/>
      <c r="AA40" s="14"/>
      <c r="AB40" s="14"/>
      <c r="AC40" s="15"/>
      <c r="AD40" s="16"/>
      <c r="AE40" s="16"/>
      <c r="AF40" s="14"/>
      <c r="AG40" s="17"/>
      <c r="AH40" s="17"/>
      <c r="AI40" s="17"/>
      <c r="AJ40" s="14"/>
      <c r="AK40" s="17"/>
      <c r="AL40" s="17"/>
      <c r="AM40" s="17"/>
      <c r="AN40" s="16"/>
      <c r="AO40" s="16"/>
      <c r="AP40" s="16"/>
      <c r="AQ40" s="16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</row>
    <row r="41" spans="1:73" ht="15">
      <c r="A41" s="33" t="s">
        <v>59</v>
      </c>
      <c r="B41" s="20">
        <v>20</v>
      </c>
      <c r="C41" s="20">
        <v>30</v>
      </c>
      <c r="D41" s="21">
        <f t="shared" si="26"/>
        <v>50</v>
      </c>
      <c r="E41" s="21">
        <v>10</v>
      </c>
      <c r="F41" s="21">
        <v>20</v>
      </c>
      <c r="G41" s="21">
        <f t="shared" si="22"/>
        <v>30</v>
      </c>
      <c r="H41" s="25">
        <f>+G41/D41-1</f>
        <v>-0.4</v>
      </c>
      <c r="I41" s="26">
        <f>+G41-D41</f>
        <v>-20</v>
      </c>
      <c r="J41" s="12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29"/>
      <c r="X41" s="29"/>
      <c r="Y41" s="29"/>
      <c r="Z41" s="14"/>
      <c r="AA41" s="14"/>
      <c r="AB41" s="14"/>
      <c r="AC41" s="15"/>
      <c r="AD41" s="16"/>
      <c r="AE41" s="16"/>
      <c r="AF41" s="14"/>
      <c r="AG41" s="17"/>
      <c r="AH41" s="17"/>
      <c r="AI41" s="17"/>
      <c r="AJ41" s="14"/>
      <c r="AK41" s="17"/>
      <c r="AL41" s="17"/>
      <c r="AM41" s="17"/>
      <c r="AN41" s="16"/>
      <c r="AO41" s="16"/>
      <c r="AP41" s="16"/>
      <c r="AQ41" s="16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</row>
    <row r="42" spans="1:73" ht="15">
      <c r="A42" s="33" t="s">
        <v>6</v>
      </c>
      <c r="B42" s="20">
        <v>8</v>
      </c>
      <c r="C42" s="20">
        <v>0</v>
      </c>
      <c r="D42" s="21">
        <f t="shared" si="26"/>
        <v>8</v>
      </c>
      <c r="E42" s="21">
        <v>8.1</v>
      </c>
      <c r="F42" s="21">
        <v>0</v>
      </c>
      <c r="G42" s="21">
        <f t="shared" si="22"/>
        <v>8.1</v>
      </c>
      <c r="H42" s="25">
        <f>+G42/D42-1</f>
        <v>1.2499999999999956E-2</v>
      </c>
      <c r="I42" s="26">
        <f>+G42-D42</f>
        <v>9.9999999999999645E-2</v>
      </c>
      <c r="J42" s="12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29"/>
      <c r="X42" s="29"/>
      <c r="Y42" s="29"/>
      <c r="Z42" s="14"/>
      <c r="AA42" s="14"/>
      <c r="AB42" s="14"/>
      <c r="AC42" s="15"/>
      <c r="AD42" s="16"/>
      <c r="AE42" s="16"/>
      <c r="AF42" s="14"/>
      <c r="AG42" s="17"/>
      <c r="AH42" s="17"/>
      <c r="AI42" s="17"/>
      <c r="AJ42" s="14"/>
      <c r="AK42" s="17"/>
      <c r="AL42" s="17"/>
      <c r="AM42" s="17"/>
      <c r="AN42" s="16"/>
      <c r="AO42" s="16"/>
      <c r="AP42" s="16"/>
      <c r="AQ42" s="16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</row>
    <row r="43" spans="1:73" ht="15">
      <c r="A43" s="33" t="s">
        <v>10</v>
      </c>
      <c r="B43" s="20">
        <v>2633</v>
      </c>
      <c r="C43" s="20">
        <v>2114</v>
      </c>
      <c r="D43" s="21">
        <f t="shared" si="26"/>
        <v>4747</v>
      </c>
      <c r="E43" s="21">
        <v>1896.3</v>
      </c>
      <c r="F43" s="21">
        <v>2422.6999999999998</v>
      </c>
      <c r="G43" s="21">
        <f t="shared" si="22"/>
        <v>4319</v>
      </c>
      <c r="H43" s="25">
        <f>+G43/D43-1</f>
        <v>-9.0162207710132725E-2</v>
      </c>
      <c r="I43" s="26">
        <f>+G43-D43</f>
        <v>-428</v>
      </c>
      <c r="J43" s="12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29"/>
      <c r="X43" s="29"/>
      <c r="Y43" s="29"/>
      <c r="Z43" s="14"/>
      <c r="AA43" s="14"/>
      <c r="AB43" s="14"/>
      <c r="AC43" s="15"/>
      <c r="AD43" s="16"/>
      <c r="AE43" s="16"/>
      <c r="AF43" s="14"/>
      <c r="AG43" s="17"/>
      <c r="AH43" s="17"/>
      <c r="AI43" s="17"/>
      <c r="AJ43" s="14"/>
      <c r="AK43" s="17"/>
      <c r="AL43" s="17"/>
      <c r="AM43" s="17"/>
      <c r="AN43" s="16"/>
      <c r="AO43" s="16"/>
      <c r="AP43" s="16"/>
      <c r="AQ43" s="16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</row>
    <row r="44" spans="1:73" ht="15">
      <c r="A44" s="33" t="s">
        <v>49</v>
      </c>
      <c r="B44" s="20">
        <v>131</v>
      </c>
      <c r="C44" s="20">
        <v>0</v>
      </c>
      <c r="D44" s="21">
        <f t="shared" si="26"/>
        <v>131</v>
      </c>
      <c r="E44" s="21">
        <v>150.5</v>
      </c>
      <c r="F44" s="21">
        <v>0</v>
      </c>
      <c r="G44" s="21">
        <f t="shared" si="22"/>
        <v>150.5</v>
      </c>
      <c r="H44" s="25">
        <f>+G44/D44-1</f>
        <v>0.14885496183206115</v>
      </c>
      <c r="I44" s="26">
        <f>+G44-D44</f>
        <v>19.5</v>
      </c>
      <c r="J44" s="12"/>
      <c r="K44" s="17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9"/>
      <c r="X44" s="29"/>
      <c r="Y44" s="29"/>
      <c r="Z44" s="14"/>
      <c r="AA44" s="14"/>
      <c r="AB44" s="14"/>
      <c r="AC44" s="15"/>
      <c r="AD44" s="16"/>
      <c r="AE44" s="16"/>
      <c r="AF44" s="14"/>
      <c r="AG44" s="17"/>
      <c r="AH44" s="17"/>
      <c r="AI44" s="17"/>
      <c r="AJ44" s="14"/>
      <c r="AK44" s="17"/>
      <c r="AL44" s="17"/>
      <c r="AM44" s="17"/>
      <c r="AN44" s="16"/>
      <c r="AO44" s="16"/>
      <c r="AP44" s="16"/>
      <c r="AQ44" s="16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</row>
    <row r="45" spans="1:73" ht="15">
      <c r="A45" s="33" t="s">
        <v>54</v>
      </c>
      <c r="B45" s="20">
        <v>0</v>
      </c>
      <c r="C45" s="20">
        <v>0</v>
      </c>
      <c r="D45" s="21">
        <f t="shared" si="26"/>
        <v>0</v>
      </c>
      <c r="E45" s="21">
        <v>491.1</v>
      </c>
      <c r="F45" s="21">
        <v>438.6</v>
      </c>
      <c r="G45" s="21">
        <f t="shared" si="22"/>
        <v>929.7</v>
      </c>
      <c r="H45" s="39" t="s">
        <v>100</v>
      </c>
      <c r="I45" s="26">
        <f>+G45-D45</f>
        <v>929.7</v>
      </c>
      <c r="J45" s="12"/>
      <c r="K45" s="17"/>
      <c r="L45" s="17"/>
      <c r="M45" s="16"/>
      <c r="N45" s="17"/>
      <c r="O45" s="17"/>
      <c r="P45" s="17"/>
      <c r="Q45" s="17"/>
      <c r="R45" s="17"/>
      <c r="S45" s="17"/>
      <c r="T45" s="17"/>
      <c r="U45" s="17"/>
      <c r="V45" s="17"/>
      <c r="W45" s="29"/>
      <c r="X45" s="29"/>
      <c r="Y45" s="29"/>
      <c r="Z45" s="14"/>
      <c r="AA45" s="14"/>
      <c r="AB45" s="14"/>
      <c r="AC45" s="15"/>
      <c r="AD45" s="16"/>
      <c r="AE45" s="16"/>
      <c r="AF45" s="14"/>
      <c r="AG45" s="17"/>
      <c r="AH45" s="17"/>
      <c r="AI45" s="17"/>
      <c r="AJ45" s="14"/>
      <c r="AK45" s="17"/>
      <c r="AL45" s="17"/>
      <c r="AM45" s="17"/>
      <c r="AN45" s="16"/>
      <c r="AO45" s="16"/>
      <c r="AP45" s="16"/>
      <c r="AQ45" s="16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</row>
    <row r="46" spans="1:73" ht="15">
      <c r="A46" s="33" t="s">
        <v>15</v>
      </c>
      <c r="B46" s="20">
        <v>932</v>
      </c>
      <c r="C46" s="20">
        <v>2127</v>
      </c>
      <c r="D46" s="21">
        <f t="shared" si="26"/>
        <v>3059</v>
      </c>
      <c r="E46" s="21">
        <v>931.9</v>
      </c>
      <c r="F46" s="21">
        <v>2127.1</v>
      </c>
      <c r="G46" s="21">
        <f t="shared" si="22"/>
        <v>3059</v>
      </c>
      <c r="H46" s="25">
        <f>+G46/D46-1</f>
        <v>0</v>
      </c>
      <c r="I46" s="26">
        <f>+G46-D46</f>
        <v>0</v>
      </c>
      <c r="J46" s="12"/>
      <c r="K46" s="17"/>
      <c r="L46" s="17"/>
      <c r="M46" s="17"/>
      <c r="N46" s="17"/>
      <c r="O46" s="17"/>
      <c r="P46" s="17"/>
      <c r="Q46" s="15"/>
      <c r="R46" s="17"/>
      <c r="S46" s="17"/>
      <c r="T46" s="17"/>
      <c r="U46" s="17"/>
      <c r="V46" s="17"/>
      <c r="W46" s="29"/>
      <c r="X46" s="29"/>
      <c r="Y46" s="29"/>
      <c r="Z46" s="14"/>
      <c r="AA46" s="14"/>
      <c r="AB46" s="14"/>
      <c r="AC46" s="15"/>
      <c r="AD46" s="16"/>
      <c r="AE46" s="16"/>
      <c r="AF46" s="14"/>
      <c r="AG46" s="17"/>
      <c r="AH46" s="17"/>
      <c r="AI46" s="17"/>
      <c r="AJ46" s="14"/>
      <c r="AK46" s="17"/>
      <c r="AL46" s="17"/>
      <c r="AM46" s="17"/>
      <c r="AN46" s="16"/>
      <c r="AO46" s="16"/>
      <c r="AP46" s="16"/>
      <c r="AQ46" s="16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</row>
    <row r="47" spans="1:73" ht="15">
      <c r="A47" s="33" t="s">
        <v>16</v>
      </c>
      <c r="B47" s="20">
        <v>50</v>
      </c>
      <c r="C47" s="20">
        <v>0</v>
      </c>
      <c r="D47" s="21">
        <f t="shared" si="26"/>
        <v>50</v>
      </c>
      <c r="E47" s="21">
        <v>50</v>
      </c>
      <c r="F47" s="21">
        <v>0</v>
      </c>
      <c r="G47" s="21">
        <f t="shared" si="22"/>
        <v>50</v>
      </c>
      <c r="H47" s="25">
        <f>+G47/D47-1</f>
        <v>0</v>
      </c>
      <c r="I47" s="26">
        <f>+G47-D47</f>
        <v>0</v>
      </c>
      <c r="J47" s="12"/>
      <c r="K47" s="17"/>
      <c r="L47" s="13"/>
      <c r="M47" s="17"/>
      <c r="N47" s="53"/>
      <c r="O47" s="53"/>
      <c r="P47" s="53"/>
      <c r="Q47" s="15"/>
      <c r="R47" s="17"/>
      <c r="S47" s="13"/>
      <c r="T47" s="13"/>
      <c r="U47" s="13"/>
      <c r="V47" s="13"/>
      <c r="W47" s="29"/>
      <c r="X47" s="29"/>
      <c r="Y47" s="29"/>
      <c r="Z47" s="14"/>
      <c r="AA47" s="14"/>
      <c r="AB47" s="14"/>
      <c r="AC47" s="15"/>
      <c r="AD47" s="16"/>
      <c r="AE47" s="16"/>
      <c r="AF47" s="14"/>
      <c r="AG47" s="17"/>
      <c r="AH47" s="17"/>
      <c r="AI47" s="17"/>
      <c r="AJ47" s="14"/>
      <c r="AK47" s="17"/>
      <c r="AL47" s="17"/>
      <c r="AM47" s="17"/>
      <c r="AN47" s="16"/>
      <c r="AO47" s="16"/>
      <c r="AP47" s="16"/>
      <c r="AQ47" s="16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</row>
    <row r="48" spans="1:73" ht="15">
      <c r="A48" s="70" t="s">
        <v>69</v>
      </c>
      <c r="B48" s="22">
        <f t="shared" ref="B48:D48" si="27">SUM(B49:B52)</f>
        <v>1333</v>
      </c>
      <c r="C48" s="22">
        <f t="shared" si="27"/>
        <v>0</v>
      </c>
      <c r="D48" s="22">
        <f t="shared" si="27"/>
        <v>1333</v>
      </c>
      <c r="E48" s="22">
        <f t="shared" ref="E48:G48" si="28">SUM(E49:E52)</f>
        <v>1363.5</v>
      </c>
      <c r="F48" s="22">
        <f t="shared" si="28"/>
        <v>0</v>
      </c>
      <c r="G48" s="22">
        <f t="shared" si="28"/>
        <v>1363.5</v>
      </c>
      <c r="H48" s="11">
        <f>+G48/D48-1</f>
        <v>2.2880720180044944E-2</v>
      </c>
      <c r="I48" s="10">
        <f>+G48-D48</f>
        <v>30.5</v>
      </c>
      <c r="J48" s="12"/>
      <c r="K48" s="23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29"/>
      <c r="X48" s="29"/>
      <c r="Y48" s="29"/>
      <c r="Z48" s="14"/>
      <c r="AA48" s="14"/>
      <c r="AB48" s="14"/>
      <c r="AC48" s="15"/>
      <c r="AD48" s="16"/>
      <c r="AE48" s="16"/>
      <c r="AF48" s="14"/>
      <c r="AG48" s="17"/>
      <c r="AH48" s="17"/>
      <c r="AI48" s="17"/>
      <c r="AJ48" s="14"/>
      <c r="AK48" s="17"/>
      <c r="AL48" s="17"/>
      <c r="AM48" s="17"/>
      <c r="AN48" s="16"/>
      <c r="AO48" s="16"/>
      <c r="AP48" s="16"/>
      <c r="AQ48" s="16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</row>
    <row r="49" spans="1:73" ht="15">
      <c r="A49" s="33" t="s">
        <v>11</v>
      </c>
      <c r="B49" s="20">
        <v>380</v>
      </c>
      <c r="C49" s="20">
        <v>0</v>
      </c>
      <c r="D49" s="21">
        <f>+B49+C49</f>
        <v>380</v>
      </c>
      <c r="E49" s="21">
        <v>410</v>
      </c>
      <c r="F49" s="21">
        <v>0</v>
      </c>
      <c r="G49" s="21">
        <f t="shared" si="22"/>
        <v>410</v>
      </c>
      <c r="H49" s="25">
        <f>+G49/D49-1</f>
        <v>7.8947368421052655E-2</v>
      </c>
      <c r="I49" s="26">
        <f>+G49-D49</f>
        <v>30</v>
      </c>
      <c r="J49" s="12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29"/>
      <c r="X49" s="29"/>
      <c r="Y49" s="29"/>
      <c r="Z49" s="14"/>
      <c r="AA49" s="14"/>
      <c r="AB49" s="14"/>
      <c r="AC49" s="15"/>
      <c r="AD49" s="16"/>
      <c r="AE49" s="16"/>
      <c r="AF49" s="14"/>
      <c r="AG49" s="17"/>
      <c r="AH49" s="17"/>
      <c r="AI49" s="17"/>
      <c r="AJ49" s="14"/>
      <c r="AK49" s="17"/>
      <c r="AL49" s="17"/>
      <c r="AM49" s="17"/>
      <c r="AN49" s="16"/>
      <c r="AO49" s="16"/>
      <c r="AP49" s="16"/>
      <c r="AQ49" s="16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</row>
    <row r="50" spans="1:73" ht="15">
      <c r="A50" s="33" t="s">
        <v>14</v>
      </c>
      <c r="B50" s="20">
        <v>900</v>
      </c>
      <c r="C50" s="20">
        <v>0</v>
      </c>
      <c r="D50" s="21">
        <f>+B50+C50</f>
        <v>900</v>
      </c>
      <c r="E50" s="21">
        <v>901</v>
      </c>
      <c r="F50" s="21">
        <v>0</v>
      </c>
      <c r="G50" s="21">
        <f t="shared" si="22"/>
        <v>901</v>
      </c>
      <c r="H50" s="25">
        <f>+G50/D50-1</f>
        <v>1.1111111111110628E-3</v>
      </c>
      <c r="I50" s="26">
        <f>+G50-D50</f>
        <v>1</v>
      </c>
      <c r="J50" s="12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29"/>
      <c r="X50" s="29"/>
      <c r="Y50" s="29"/>
      <c r="Z50" s="14"/>
      <c r="AA50" s="14"/>
      <c r="AB50" s="14"/>
      <c r="AC50" s="15"/>
      <c r="AD50" s="16"/>
      <c r="AE50" s="16"/>
      <c r="AF50" s="14"/>
      <c r="AG50" s="17"/>
      <c r="AH50" s="17"/>
      <c r="AI50" s="17"/>
      <c r="AJ50" s="14"/>
      <c r="AK50" s="17"/>
      <c r="AL50" s="17"/>
      <c r="AM50" s="17"/>
      <c r="AN50" s="16"/>
      <c r="AO50" s="16"/>
      <c r="AP50" s="16"/>
      <c r="AQ50" s="16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</row>
    <row r="51" spans="1:73" ht="15">
      <c r="A51" s="33" t="s">
        <v>12</v>
      </c>
      <c r="B51" s="20">
        <v>23</v>
      </c>
      <c r="C51" s="20">
        <v>0</v>
      </c>
      <c r="D51" s="21">
        <f>+B51+C51</f>
        <v>23</v>
      </c>
      <c r="E51" s="21">
        <v>22.5</v>
      </c>
      <c r="F51" s="21">
        <v>0</v>
      </c>
      <c r="G51" s="21">
        <f t="shared" si="22"/>
        <v>22.5</v>
      </c>
      <c r="H51" s="25">
        <f>+G51/D51-1</f>
        <v>-2.1739130434782594E-2</v>
      </c>
      <c r="I51" s="26">
        <f>+G51-D51</f>
        <v>-0.5</v>
      </c>
      <c r="J51" s="12"/>
      <c r="K51" s="17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29"/>
      <c r="X51" s="29"/>
      <c r="Y51" s="29"/>
      <c r="Z51" s="14"/>
      <c r="AA51" s="14"/>
      <c r="AB51" s="14"/>
      <c r="AC51" s="15"/>
      <c r="AD51" s="16"/>
      <c r="AE51" s="16"/>
      <c r="AF51" s="14"/>
      <c r="AG51" s="17"/>
      <c r="AH51" s="17"/>
      <c r="AI51" s="17"/>
      <c r="AJ51" s="14"/>
      <c r="AK51" s="17"/>
      <c r="AL51" s="17"/>
      <c r="AM51" s="17"/>
      <c r="AN51" s="16"/>
      <c r="AO51" s="16"/>
      <c r="AP51" s="16"/>
      <c r="AQ51" s="16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</row>
    <row r="52" spans="1:73" ht="15">
      <c r="A52" s="33" t="s">
        <v>13</v>
      </c>
      <c r="B52" s="20">
        <v>30</v>
      </c>
      <c r="C52" s="20">
        <v>0</v>
      </c>
      <c r="D52" s="21">
        <f>+B52+C52</f>
        <v>30</v>
      </c>
      <c r="E52" s="21">
        <v>30</v>
      </c>
      <c r="F52" s="21">
        <v>0</v>
      </c>
      <c r="G52" s="21">
        <f t="shared" si="22"/>
        <v>30</v>
      </c>
      <c r="H52" s="25">
        <f>+G52/D52-1</f>
        <v>0</v>
      </c>
      <c r="I52" s="26">
        <f>+G52-D52</f>
        <v>0</v>
      </c>
      <c r="J52" s="12"/>
      <c r="K52" s="17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29"/>
      <c r="X52" s="29"/>
      <c r="Y52" s="29"/>
      <c r="Z52" s="14"/>
      <c r="AA52" s="14"/>
      <c r="AB52" s="14"/>
      <c r="AC52" s="15"/>
      <c r="AD52" s="16"/>
      <c r="AE52" s="16"/>
      <c r="AF52" s="14"/>
      <c r="AG52" s="17"/>
      <c r="AH52" s="17"/>
      <c r="AI52" s="17"/>
      <c r="AJ52" s="14"/>
      <c r="AK52" s="17"/>
      <c r="AL52" s="17"/>
      <c r="AM52" s="17"/>
      <c r="AN52" s="16"/>
      <c r="AO52" s="30"/>
      <c r="AP52" s="30"/>
      <c r="AQ52" s="30"/>
      <c r="AR52" s="40"/>
      <c r="AS52" s="40"/>
      <c r="AT52" s="40"/>
      <c r="AU52" s="40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</row>
    <row r="53" spans="1:73" s="41" customFormat="1" ht="15">
      <c r="A53" s="70" t="s">
        <v>70</v>
      </c>
      <c r="B53" s="22">
        <f t="shared" ref="B53:D53" si="29">SUM(B54:B55)</f>
        <v>24</v>
      </c>
      <c r="C53" s="22">
        <f t="shared" si="29"/>
        <v>0</v>
      </c>
      <c r="D53" s="22">
        <f t="shared" si="29"/>
        <v>24</v>
      </c>
      <c r="E53" s="22">
        <f t="shared" ref="E53" si="30">+E54+E55</f>
        <v>23.5</v>
      </c>
      <c r="F53" s="22">
        <v>0</v>
      </c>
      <c r="G53" s="22">
        <f t="shared" ref="G53" si="31">+G54+G55</f>
        <v>23.5</v>
      </c>
      <c r="H53" s="11">
        <f>+G53/D53-1</f>
        <v>-2.083333333333337E-2</v>
      </c>
      <c r="I53" s="10">
        <f>+G53-D53</f>
        <v>-0.5</v>
      </c>
      <c r="J53" s="12"/>
      <c r="K53" s="23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29"/>
      <c r="X53" s="29"/>
      <c r="Y53" s="29"/>
      <c r="Z53" s="14"/>
      <c r="AA53" s="14"/>
      <c r="AB53" s="14"/>
      <c r="AC53" s="15"/>
      <c r="AD53" s="30"/>
      <c r="AE53" s="30"/>
      <c r="AF53" s="14"/>
      <c r="AG53" s="17"/>
      <c r="AH53" s="17"/>
      <c r="AI53" s="17"/>
      <c r="AJ53" s="14"/>
      <c r="AK53" s="17"/>
      <c r="AL53" s="17"/>
      <c r="AM53" s="17"/>
      <c r="AN53" s="30"/>
      <c r="AO53" s="16"/>
      <c r="AP53" s="16"/>
      <c r="AQ53" s="16"/>
      <c r="AR53" s="18"/>
      <c r="AS53" s="18"/>
      <c r="AT53" s="18"/>
      <c r="AU53" s="18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</row>
    <row r="54" spans="1:73" ht="15">
      <c r="A54" s="33" t="s">
        <v>18</v>
      </c>
      <c r="B54" s="20">
        <v>24</v>
      </c>
      <c r="C54" s="20">
        <v>0</v>
      </c>
      <c r="D54" s="21">
        <f>+B54+C54</f>
        <v>24</v>
      </c>
      <c r="E54" s="21">
        <v>23.5</v>
      </c>
      <c r="F54" s="21">
        <v>0</v>
      </c>
      <c r="G54" s="21">
        <f t="shared" si="22"/>
        <v>23.5</v>
      </c>
      <c r="H54" s="25">
        <f>+G54/D54-1</f>
        <v>-2.083333333333337E-2</v>
      </c>
      <c r="I54" s="26">
        <f>+G54-D54</f>
        <v>-0.5</v>
      </c>
      <c r="J54" s="12"/>
      <c r="K54" s="17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29"/>
      <c r="X54" s="29"/>
      <c r="Y54" s="29"/>
      <c r="Z54" s="14"/>
      <c r="AA54" s="14"/>
      <c r="AB54" s="14"/>
      <c r="AC54" s="15"/>
      <c r="AD54" s="16"/>
      <c r="AE54" s="16"/>
      <c r="AF54" s="14"/>
      <c r="AG54" s="17"/>
      <c r="AH54" s="17"/>
      <c r="AI54" s="17"/>
      <c r="AJ54" s="14"/>
      <c r="AK54" s="17"/>
      <c r="AL54" s="17"/>
      <c r="AM54" s="17"/>
      <c r="AN54" s="16"/>
      <c r="AO54" s="16"/>
      <c r="AP54" s="16"/>
      <c r="AQ54" s="16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</row>
    <row r="55" spans="1:73" ht="15">
      <c r="A55" s="33" t="s">
        <v>19</v>
      </c>
      <c r="B55" s="20">
        <v>0</v>
      </c>
      <c r="C55" s="20">
        <v>0</v>
      </c>
      <c r="D55" s="21">
        <f>+B55+C55</f>
        <v>0</v>
      </c>
      <c r="E55" s="21">
        <v>0</v>
      </c>
      <c r="F55" s="21">
        <v>0</v>
      </c>
      <c r="G55" s="21">
        <f t="shared" si="22"/>
        <v>0</v>
      </c>
      <c r="H55" s="39" t="s">
        <v>100</v>
      </c>
      <c r="I55" s="26">
        <f>+G55-D55</f>
        <v>0</v>
      </c>
      <c r="J55" s="12"/>
      <c r="K55" s="17"/>
      <c r="L55" s="16"/>
      <c r="M55" s="16"/>
      <c r="N55" s="17"/>
      <c r="O55" s="17"/>
      <c r="P55" s="17"/>
      <c r="Q55" s="16"/>
      <c r="R55" s="16"/>
      <c r="S55" s="16"/>
      <c r="T55" s="16"/>
      <c r="U55" s="16"/>
      <c r="V55" s="16"/>
      <c r="W55" s="29"/>
      <c r="X55" s="29"/>
      <c r="Y55" s="29"/>
      <c r="Z55" s="14"/>
      <c r="AA55" s="14"/>
      <c r="AB55" s="14"/>
      <c r="AC55" s="15"/>
      <c r="AD55" s="16"/>
      <c r="AE55" s="16"/>
      <c r="AF55" s="14"/>
      <c r="AG55" s="17"/>
      <c r="AH55" s="17"/>
      <c r="AI55" s="17"/>
      <c r="AJ55" s="14"/>
      <c r="AK55" s="17"/>
      <c r="AL55" s="17"/>
      <c r="AM55" s="17"/>
      <c r="AN55" s="16"/>
      <c r="AO55" s="16"/>
      <c r="AP55" s="16"/>
      <c r="AQ55" s="16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</row>
    <row r="56" spans="1:73" ht="15">
      <c r="A56" s="70" t="s">
        <v>71</v>
      </c>
      <c r="B56" s="10">
        <f>SUM(B57:B61)</f>
        <v>6704</v>
      </c>
      <c r="C56" s="10">
        <f>SUM(C57:C61)</f>
        <v>1737</v>
      </c>
      <c r="D56" s="10">
        <f>SUM(D57:D61)</f>
        <v>8441</v>
      </c>
      <c r="E56" s="10">
        <f>SUM(E57:E61)</f>
        <v>6378.2</v>
      </c>
      <c r="F56" s="10">
        <f>SUM(F57:F61)</f>
        <v>2508.3000000000002</v>
      </c>
      <c r="G56" s="10">
        <f>SUM(G57:G61)</f>
        <v>8886.5</v>
      </c>
      <c r="H56" s="11">
        <f>+G56/D56-1</f>
        <v>5.2778106859376894E-2</v>
      </c>
      <c r="I56" s="10">
        <f>+G56-D56</f>
        <v>445.5</v>
      </c>
      <c r="J56" s="12"/>
      <c r="K56" s="13"/>
      <c r="L56" s="16"/>
      <c r="M56" s="16"/>
      <c r="N56" s="14"/>
      <c r="O56" s="14"/>
      <c r="P56" s="54"/>
      <c r="Q56" s="15"/>
      <c r="R56" s="17"/>
      <c r="S56" s="55"/>
      <c r="T56" s="15"/>
      <c r="U56" s="16"/>
      <c r="V56" s="16"/>
      <c r="W56" s="29"/>
      <c r="X56" s="29"/>
      <c r="Y56" s="29"/>
      <c r="Z56" s="14"/>
      <c r="AA56" s="14"/>
      <c r="AB56" s="14"/>
      <c r="AC56" s="15"/>
      <c r="AD56" s="16"/>
      <c r="AE56" s="16"/>
      <c r="AF56" s="14"/>
      <c r="AG56" s="17"/>
      <c r="AH56" s="17"/>
      <c r="AI56" s="17"/>
      <c r="AJ56" s="14"/>
      <c r="AK56" s="17"/>
      <c r="AL56" s="17"/>
      <c r="AM56" s="17"/>
      <c r="AN56" s="16"/>
      <c r="AO56" s="16"/>
      <c r="AP56" s="16"/>
      <c r="AQ56" s="16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</row>
    <row r="57" spans="1:73" ht="15">
      <c r="A57" s="33" t="s">
        <v>56</v>
      </c>
      <c r="B57" s="20">
        <v>853</v>
      </c>
      <c r="C57" s="20">
        <v>443</v>
      </c>
      <c r="D57" s="21">
        <f t="shared" ref="D57:D61" si="32">+B57+C57</f>
        <v>1296</v>
      </c>
      <c r="E57" s="21">
        <v>894.8</v>
      </c>
      <c r="F57" s="21">
        <v>371.7</v>
      </c>
      <c r="G57" s="21">
        <f t="shared" si="22"/>
        <v>1266.5</v>
      </c>
      <c r="H57" s="25">
        <f>+G57/D57-1</f>
        <v>-2.2762345679012363E-2</v>
      </c>
      <c r="I57" s="26">
        <f>+G57-D57</f>
        <v>-29.5</v>
      </c>
      <c r="J57" s="12"/>
      <c r="K57" s="17"/>
      <c r="L57" s="16"/>
      <c r="M57" s="16"/>
      <c r="N57" s="14"/>
      <c r="O57" s="14"/>
      <c r="P57" s="54"/>
      <c r="Q57" s="15"/>
      <c r="R57" s="17"/>
      <c r="S57" s="16"/>
      <c r="T57" s="16"/>
      <c r="U57" s="16"/>
      <c r="V57" s="16"/>
      <c r="W57" s="29"/>
      <c r="X57" s="29"/>
      <c r="Y57" s="29"/>
      <c r="Z57" s="14"/>
      <c r="AA57" s="14"/>
      <c r="AB57" s="14"/>
      <c r="AC57" s="15"/>
      <c r="AD57" s="16"/>
      <c r="AE57" s="16"/>
      <c r="AF57" s="14"/>
      <c r="AG57" s="17"/>
      <c r="AH57" s="17"/>
      <c r="AI57" s="17"/>
      <c r="AJ57" s="14"/>
      <c r="AK57" s="17"/>
      <c r="AL57" s="17"/>
      <c r="AM57" s="17"/>
      <c r="AN57" s="16"/>
      <c r="AO57" s="16"/>
      <c r="AP57" s="16"/>
      <c r="AQ57" s="16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</row>
    <row r="58" spans="1:73" ht="15">
      <c r="A58" s="33" t="s">
        <v>17</v>
      </c>
      <c r="B58" s="20">
        <v>586</v>
      </c>
      <c r="C58" s="20">
        <v>99</v>
      </c>
      <c r="D58" s="21">
        <f t="shared" si="32"/>
        <v>685</v>
      </c>
      <c r="E58" s="21">
        <v>506.4</v>
      </c>
      <c r="F58" s="21">
        <v>379.1</v>
      </c>
      <c r="G58" s="21">
        <f t="shared" si="22"/>
        <v>885.5</v>
      </c>
      <c r="H58" s="25">
        <f>+G58/D58-1</f>
        <v>0.29270072992700724</v>
      </c>
      <c r="I58" s="26">
        <f>+G58-D58</f>
        <v>200.5</v>
      </c>
      <c r="J58" s="12"/>
      <c r="K58" s="17"/>
      <c r="L58" s="16"/>
      <c r="M58" s="16"/>
      <c r="N58" s="14"/>
      <c r="O58" s="14"/>
      <c r="P58" s="54"/>
      <c r="Q58" s="15"/>
      <c r="R58" s="17"/>
      <c r="S58" s="16"/>
      <c r="T58" s="16"/>
      <c r="U58" s="16"/>
      <c r="V58" s="16"/>
      <c r="W58" s="29"/>
      <c r="X58" s="29"/>
      <c r="Y58" s="29"/>
      <c r="Z58" s="14"/>
      <c r="AA58" s="14"/>
      <c r="AB58" s="14"/>
      <c r="AC58" s="15"/>
      <c r="AD58" s="16"/>
      <c r="AE58" s="16"/>
      <c r="AF58" s="14"/>
      <c r="AG58" s="17"/>
      <c r="AH58" s="17"/>
      <c r="AI58" s="17"/>
      <c r="AJ58" s="14"/>
      <c r="AK58" s="17"/>
      <c r="AL58" s="17"/>
      <c r="AM58" s="17"/>
      <c r="AN58" s="16"/>
      <c r="AO58" s="16"/>
      <c r="AP58" s="16"/>
      <c r="AQ58" s="16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</row>
    <row r="59" spans="1:73" ht="15">
      <c r="A59" s="33" t="s">
        <v>22</v>
      </c>
      <c r="B59" s="20">
        <v>145</v>
      </c>
      <c r="C59" s="20">
        <v>329</v>
      </c>
      <c r="D59" s="21">
        <f t="shared" si="32"/>
        <v>474</v>
      </c>
      <c r="E59" s="21">
        <v>131.4</v>
      </c>
      <c r="F59" s="21">
        <v>469.3</v>
      </c>
      <c r="G59" s="21">
        <f t="shared" si="22"/>
        <v>600.70000000000005</v>
      </c>
      <c r="H59" s="25">
        <f>+G59/D59-1</f>
        <v>0.2672995780590719</v>
      </c>
      <c r="I59" s="26">
        <f>+G59-D59</f>
        <v>126.70000000000005</v>
      </c>
      <c r="J59" s="12"/>
      <c r="K59" s="17"/>
      <c r="L59" s="16"/>
      <c r="M59" s="16"/>
      <c r="N59" s="15"/>
      <c r="O59" s="16"/>
      <c r="P59" s="15"/>
      <c r="Q59" s="16"/>
      <c r="R59" s="16"/>
      <c r="S59" s="16"/>
      <c r="T59" s="16"/>
      <c r="U59" s="16"/>
      <c r="V59" s="16"/>
      <c r="W59" s="29"/>
      <c r="X59" s="29"/>
      <c r="Y59" s="29"/>
      <c r="Z59" s="14"/>
      <c r="AA59" s="14"/>
      <c r="AB59" s="14"/>
      <c r="AC59" s="15"/>
      <c r="AD59" s="16"/>
      <c r="AE59" s="16"/>
      <c r="AF59" s="14"/>
      <c r="AG59" s="17"/>
      <c r="AH59" s="17"/>
      <c r="AI59" s="17"/>
      <c r="AJ59" s="14"/>
      <c r="AK59" s="17"/>
      <c r="AL59" s="17"/>
      <c r="AM59" s="17"/>
      <c r="AN59" s="16"/>
      <c r="AO59" s="16"/>
      <c r="AP59" s="16"/>
      <c r="AQ59" s="16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</row>
    <row r="60" spans="1:73" ht="15">
      <c r="A60" s="33" t="s">
        <v>20</v>
      </c>
      <c r="B60" s="20">
        <v>106</v>
      </c>
      <c r="C60" s="20">
        <v>0</v>
      </c>
      <c r="D60" s="21">
        <f t="shared" si="32"/>
        <v>106</v>
      </c>
      <c r="E60" s="21">
        <v>108.1</v>
      </c>
      <c r="F60" s="21">
        <v>0</v>
      </c>
      <c r="G60" s="21">
        <f t="shared" si="22"/>
        <v>108.1</v>
      </c>
      <c r="H60" s="25">
        <f>+G60/D60-1</f>
        <v>1.9811320754717032E-2</v>
      </c>
      <c r="I60" s="26">
        <f>+G60-D60</f>
        <v>2.0999999999999943</v>
      </c>
      <c r="J60" s="12"/>
      <c r="K60" s="17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29"/>
      <c r="X60" s="29"/>
      <c r="Y60" s="29"/>
      <c r="Z60" s="14"/>
      <c r="AA60" s="14"/>
      <c r="AB60" s="14"/>
      <c r="AC60" s="15"/>
      <c r="AD60" s="16"/>
      <c r="AE60" s="16"/>
      <c r="AF60" s="14"/>
      <c r="AG60" s="17"/>
      <c r="AH60" s="17"/>
      <c r="AI60" s="17"/>
      <c r="AJ60" s="14"/>
      <c r="AK60" s="17"/>
      <c r="AL60" s="17"/>
      <c r="AM60" s="17"/>
      <c r="AN60" s="16"/>
      <c r="AO60" s="16"/>
      <c r="AP60" s="16"/>
      <c r="AQ60" s="16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</row>
    <row r="61" spans="1:73" ht="15">
      <c r="A61" s="33" t="s">
        <v>21</v>
      </c>
      <c r="B61" s="20">
        <v>5014</v>
      </c>
      <c r="C61" s="20">
        <v>866</v>
      </c>
      <c r="D61" s="21">
        <f t="shared" si="32"/>
        <v>5880</v>
      </c>
      <c r="E61" s="21">
        <v>4737.5</v>
      </c>
      <c r="F61" s="21">
        <v>1288.2</v>
      </c>
      <c r="G61" s="21">
        <f t="shared" si="22"/>
        <v>6025.7</v>
      </c>
      <c r="H61" s="25">
        <f>+G61/D61-1</f>
        <v>2.477891156462575E-2</v>
      </c>
      <c r="I61" s="26">
        <f>+G61-D61</f>
        <v>145.69999999999982</v>
      </c>
      <c r="J61" s="12"/>
      <c r="K61" s="17"/>
      <c r="L61" s="17"/>
      <c r="M61" s="17"/>
      <c r="N61" s="15"/>
      <c r="O61" s="15"/>
      <c r="P61" s="15"/>
      <c r="Q61" s="17"/>
      <c r="R61" s="17"/>
      <c r="S61" s="17"/>
      <c r="T61" s="17"/>
      <c r="U61" s="17"/>
      <c r="V61" s="17"/>
      <c r="W61" s="29"/>
      <c r="X61" s="29"/>
      <c r="Y61" s="29"/>
      <c r="Z61" s="14"/>
      <c r="AA61" s="14"/>
      <c r="AB61" s="14"/>
      <c r="AC61" s="15"/>
      <c r="AD61" s="16"/>
      <c r="AE61" s="16"/>
      <c r="AF61" s="14"/>
      <c r="AG61" s="17"/>
      <c r="AH61" s="17"/>
      <c r="AI61" s="17"/>
      <c r="AJ61" s="14"/>
      <c r="AK61" s="17"/>
      <c r="AL61" s="17"/>
      <c r="AM61" s="17"/>
      <c r="AN61" s="16"/>
      <c r="AO61" s="16"/>
      <c r="AP61" s="16"/>
      <c r="AQ61" s="16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</row>
    <row r="62" spans="1:73" ht="15">
      <c r="A62" s="70" t="s">
        <v>72</v>
      </c>
      <c r="B62" s="10">
        <f>SUM(B63:B81)</f>
        <v>2746</v>
      </c>
      <c r="C62" s="10">
        <f>SUM(C63:C81)</f>
        <v>0</v>
      </c>
      <c r="D62" s="10">
        <f>SUM(D63:D81)</f>
        <v>2746</v>
      </c>
      <c r="E62" s="10">
        <f>SUM(E63:E81)</f>
        <v>2619.2999999999997</v>
      </c>
      <c r="F62" s="10">
        <f>SUM(F63:F81)</f>
        <v>0</v>
      </c>
      <c r="G62" s="10">
        <f>SUM(G63:G81)</f>
        <v>2619.2999999999997</v>
      </c>
      <c r="H62" s="11">
        <f>+G62/D62-1</f>
        <v>-4.613983976693381E-2</v>
      </c>
      <c r="I62" s="10">
        <f>+G62-D62</f>
        <v>-126.70000000000027</v>
      </c>
      <c r="J62" s="12"/>
      <c r="K62" s="13"/>
      <c r="L62" s="13"/>
      <c r="M62" s="56"/>
      <c r="N62" s="13"/>
      <c r="O62" s="13"/>
      <c r="P62" s="13"/>
      <c r="Q62" s="13"/>
      <c r="R62" s="13"/>
      <c r="S62" s="13"/>
      <c r="T62" s="13"/>
      <c r="U62" s="13"/>
      <c r="V62" s="13"/>
      <c r="W62" s="29"/>
      <c r="X62" s="29"/>
      <c r="Y62" s="29"/>
      <c r="Z62" s="14"/>
      <c r="AA62" s="14"/>
      <c r="AB62" s="14"/>
      <c r="AC62" s="15"/>
      <c r="AD62" s="16"/>
      <c r="AE62" s="16"/>
      <c r="AF62" s="14"/>
      <c r="AG62" s="17"/>
      <c r="AH62" s="17"/>
      <c r="AI62" s="17"/>
      <c r="AJ62" s="14"/>
      <c r="AK62" s="17"/>
      <c r="AL62" s="17"/>
      <c r="AM62" s="17"/>
      <c r="AN62" s="16"/>
      <c r="AO62" s="16"/>
      <c r="AP62" s="16"/>
      <c r="AQ62" s="16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</row>
    <row r="63" spans="1:73" ht="15">
      <c r="A63" s="33" t="s">
        <v>23</v>
      </c>
      <c r="B63" s="20">
        <v>344</v>
      </c>
      <c r="C63" s="20">
        <v>0</v>
      </c>
      <c r="D63" s="21">
        <f t="shared" ref="D63:D81" si="33">+B63+C63</f>
        <v>344</v>
      </c>
      <c r="E63" s="21">
        <v>339</v>
      </c>
      <c r="F63" s="21">
        <v>0</v>
      </c>
      <c r="G63" s="21">
        <f t="shared" si="22"/>
        <v>339</v>
      </c>
      <c r="H63" s="25">
        <f>+G63/D63-1</f>
        <v>-1.4534883720930258E-2</v>
      </c>
      <c r="I63" s="26">
        <f>+G63-D63</f>
        <v>-5</v>
      </c>
      <c r="J63" s="12"/>
      <c r="K63" s="17"/>
      <c r="L63" s="17"/>
      <c r="M63" s="56"/>
      <c r="N63" s="13"/>
      <c r="O63" s="17"/>
      <c r="P63" s="17"/>
      <c r="Q63" s="17"/>
      <c r="R63" s="17"/>
      <c r="S63" s="17"/>
      <c r="T63" s="17"/>
      <c r="U63" s="17"/>
      <c r="V63" s="17"/>
      <c r="W63" s="29"/>
      <c r="X63" s="29"/>
      <c r="Y63" s="29"/>
      <c r="Z63" s="14"/>
      <c r="AA63" s="14"/>
      <c r="AB63" s="14"/>
      <c r="AC63" s="15"/>
      <c r="AD63" s="16"/>
      <c r="AE63" s="16"/>
      <c r="AF63" s="14"/>
      <c r="AG63" s="17"/>
      <c r="AH63" s="17"/>
      <c r="AI63" s="17"/>
      <c r="AJ63" s="14"/>
      <c r="AK63" s="17"/>
      <c r="AL63" s="17"/>
      <c r="AM63" s="17"/>
      <c r="AN63" s="16"/>
      <c r="AO63" s="16"/>
      <c r="AP63" s="16"/>
      <c r="AQ63" s="16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</row>
    <row r="64" spans="1:73" ht="15">
      <c r="A64" s="33" t="s">
        <v>33</v>
      </c>
      <c r="B64" s="20">
        <v>137</v>
      </c>
      <c r="C64" s="20">
        <v>0</v>
      </c>
      <c r="D64" s="21">
        <f t="shared" si="33"/>
        <v>137</v>
      </c>
      <c r="E64" s="21">
        <v>168.3</v>
      </c>
      <c r="F64" s="21">
        <v>0</v>
      </c>
      <c r="G64" s="21">
        <f t="shared" si="22"/>
        <v>168.3</v>
      </c>
      <c r="H64" s="25">
        <f>+G64/D64-1</f>
        <v>0.2284671532846716</v>
      </c>
      <c r="I64" s="26">
        <f>+G64-D64</f>
        <v>31.300000000000011</v>
      </c>
      <c r="J64" s="12"/>
      <c r="K64" s="17"/>
      <c r="L64" s="17"/>
      <c r="M64" s="56"/>
      <c r="N64" s="13"/>
      <c r="O64" s="17"/>
      <c r="P64" s="17"/>
      <c r="Q64" s="17"/>
      <c r="R64" s="17"/>
      <c r="S64" s="17"/>
      <c r="T64" s="17"/>
      <c r="U64" s="17"/>
      <c r="V64" s="17"/>
      <c r="W64" s="29"/>
      <c r="X64" s="29"/>
      <c r="Y64" s="29"/>
      <c r="Z64" s="14"/>
      <c r="AA64" s="14"/>
      <c r="AB64" s="14"/>
      <c r="AC64" s="15"/>
      <c r="AD64" s="16"/>
      <c r="AE64" s="16"/>
      <c r="AF64" s="14"/>
      <c r="AG64" s="17"/>
      <c r="AH64" s="17"/>
      <c r="AI64" s="17"/>
      <c r="AJ64" s="14"/>
      <c r="AK64" s="17"/>
      <c r="AL64" s="17"/>
      <c r="AM64" s="17"/>
      <c r="AN64" s="16"/>
      <c r="AO64" s="16"/>
      <c r="AP64" s="16"/>
      <c r="AQ64" s="16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</row>
    <row r="65" spans="1:73" ht="15">
      <c r="A65" s="33" t="s">
        <v>60</v>
      </c>
      <c r="B65" s="20">
        <v>187</v>
      </c>
      <c r="C65" s="20">
        <v>0</v>
      </c>
      <c r="D65" s="21">
        <f t="shared" si="33"/>
        <v>187</v>
      </c>
      <c r="E65" s="21">
        <v>187</v>
      </c>
      <c r="F65" s="21">
        <v>0</v>
      </c>
      <c r="G65" s="21">
        <f t="shared" si="22"/>
        <v>187</v>
      </c>
      <c r="H65" s="25">
        <f>+G65/D65-1</f>
        <v>0</v>
      </c>
      <c r="I65" s="26">
        <f>+G65-D65</f>
        <v>0</v>
      </c>
      <c r="J65" s="12"/>
      <c r="K65" s="17"/>
      <c r="L65" s="17"/>
      <c r="M65" s="56"/>
      <c r="N65" s="13"/>
      <c r="O65" s="17"/>
      <c r="P65" s="17"/>
      <c r="Q65" s="17"/>
      <c r="R65" s="17"/>
      <c r="S65" s="17"/>
      <c r="T65" s="17"/>
      <c r="U65" s="17"/>
      <c r="V65" s="17"/>
      <c r="W65" s="29"/>
      <c r="X65" s="29"/>
      <c r="Y65" s="29"/>
      <c r="Z65" s="14"/>
      <c r="AA65" s="14"/>
      <c r="AB65" s="14"/>
      <c r="AC65" s="15"/>
      <c r="AD65" s="16"/>
      <c r="AE65" s="16"/>
      <c r="AF65" s="14"/>
      <c r="AG65" s="17"/>
      <c r="AH65" s="17"/>
      <c r="AI65" s="17"/>
      <c r="AJ65" s="14"/>
      <c r="AK65" s="17"/>
      <c r="AL65" s="17"/>
      <c r="AM65" s="17"/>
      <c r="AN65" s="16"/>
      <c r="AO65" s="16"/>
      <c r="AP65" s="16"/>
      <c r="AQ65" s="16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</row>
    <row r="66" spans="1:73" ht="15">
      <c r="A66" s="33" t="s">
        <v>77</v>
      </c>
      <c r="B66" s="20">
        <v>1288</v>
      </c>
      <c r="C66" s="20">
        <v>0</v>
      </c>
      <c r="D66" s="21">
        <f t="shared" si="33"/>
        <v>1288</v>
      </c>
      <c r="E66" s="21">
        <v>1197.0999999999999</v>
      </c>
      <c r="F66" s="21">
        <v>0</v>
      </c>
      <c r="G66" s="21">
        <f t="shared" si="22"/>
        <v>1197.0999999999999</v>
      </c>
      <c r="H66" s="25">
        <f>+G66/D66-1</f>
        <v>-7.0574534161490732E-2</v>
      </c>
      <c r="I66" s="26">
        <f>+G66-D66</f>
        <v>-90.900000000000091</v>
      </c>
      <c r="J66" s="12"/>
      <c r="K66" s="17"/>
      <c r="L66" s="17"/>
      <c r="M66" s="56"/>
      <c r="N66" s="13"/>
      <c r="O66" s="17"/>
      <c r="P66" s="17"/>
      <c r="Q66" s="17"/>
      <c r="R66" s="17"/>
      <c r="S66" s="17"/>
      <c r="T66" s="17"/>
      <c r="U66" s="17"/>
      <c r="V66" s="17"/>
      <c r="W66" s="29"/>
      <c r="X66" s="29"/>
      <c r="Y66" s="29"/>
      <c r="Z66" s="14"/>
      <c r="AA66" s="14"/>
      <c r="AB66" s="14"/>
      <c r="AC66" s="15"/>
      <c r="AD66" s="16"/>
      <c r="AE66" s="16"/>
      <c r="AF66" s="14"/>
      <c r="AG66" s="17"/>
      <c r="AH66" s="17"/>
      <c r="AI66" s="17"/>
      <c r="AJ66" s="14"/>
      <c r="AK66" s="17"/>
      <c r="AL66" s="17"/>
      <c r="AM66" s="17"/>
      <c r="AN66" s="16"/>
      <c r="AO66" s="16"/>
      <c r="AP66" s="16"/>
      <c r="AQ66" s="16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</row>
    <row r="67" spans="1:73" ht="15">
      <c r="A67" s="33" t="s">
        <v>78</v>
      </c>
      <c r="B67" s="20">
        <v>0</v>
      </c>
      <c r="C67" s="20">
        <v>0</v>
      </c>
      <c r="D67" s="21">
        <f t="shared" si="33"/>
        <v>0</v>
      </c>
      <c r="E67" s="21">
        <v>0</v>
      </c>
      <c r="F67" s="21">
        <v>0</v>
      </c>
      <c r="G67" s="21">
        <f t="shared" si="22"/>
        <v>0</v>
      </c>
      <c r="H67" s="39" t="s">
        <v>100</v>
      </c>
      <c r="I67" s="26">
        <f>+G67-D67</f>
        <v>0</v>
      </c>
      <c r="J67" s="12"/>
      <c r="K67" s="17"/>
      <c r="L67" s="17"/>
      <c r="M67" s="56"/>
      <c r="N67" s="13"/>
      <c r="O67" s="17"/>
      <c r="P67" s="17"/>
      <c r="Q67" s="17"/>
      <c r="R67" s="17"/>
      <c r="S67" s="17"/>
      <c r="T67" s="17"/>
      <c r="U67" s="17"/>
      <c r="V67" s="17"/>
      <c r="W67" s="29"/>
      <c r="X67" s="29"/>
      <c r="Y67" s="29"/>
      <c r="Z67" s="14"/>
      <c r="AA67" s="14"/>
      <c r="AB67" s="14"/>
      <c r="AC67" s="15"/>
      <c r="AD67" s="16"/>
      <c r="AE67" s="16"/>
      <c r="AF67" s="14"/>
      <c r="AG67" s="17"/>
      <c r="AH67" s="17"/>
      <c r="AI67" s="17"/>
      <c r="AJ67" s="14"/>
      <c r="AK67" s="17"/>
      <c r="AL67" s="17"/>
      <c r="AM67" s="17"/>
      <c r="AN67" s="16"/>
      <c r="AO67" s="16"/>
      <c r="AP67" s="16"/>
      <c r="AQ67" s="16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</row>
    <row r="68" spans="1:73" ht="15">
      <c r="A68" s="33" t="s">
        <v>53</v>
      </c>
      <c r="B68" s="20">
        <v>185</v>
      </c>
      <c r="C68" s="20">
        <v>0</v>
      </c>
      <c r="D68" s="21">
        <f t="shared" si="33"/>
        <v>185</v>
      </c>
      <c r="E68" s="21">
        <v>170.7</v>
      </c>
      <c r="F68" s="21">
        <v>0</v>
      </c>
      <c r="G68" s="21">
        <f t="shared" si="22"/>
        <v>170.7</v>
      </c>
      <c r="H68" s="25">
        <f>+G68/D68-1</f>
        <v>-7.7297297297297396E-2</v>
      </c>
      <c r="I68" s="26">
        <f>+G68-D68</f>
        <v>-14.300000000000011</v>
      </c>
      <c r="J68" s="12"/>
      <c r="K68" s="17"/>
      <c r="L68" s="17"/>
      <c r="M68" s="56"/>
      <c r="N68" s="13"/>
      <c r="O68" s="17"/>
      <c r="P68" s="17"/>
      <c r="Q68" s="17"/>
      <c r="R68" s="17"/>
      <c r="S68" s="17"/>
      <c r="T68" s="17"/>
      <c r="U68" s="17"/>
      <c r="V68" s="17"/>
      <c r="W68" s="29"/>
      <c r="X68" s="29"/>
      <c r="Y68" s="29"/>
      <c r="Z68" s="14"/>
      <c r="AA68" s="14"/>
      <c r="AB68" s="14"/>
      <c r="AC68" s="15"/>
      <c r="AD68" s="16"/>
      <c r="AE68" s="16"/>
      <c r="AF68" s="14"/>
      <c r="AG68" s="17"/>
      <c r="AH68" s="17"/>
      <c r="AI68" s="17"/>
      <c r="AJ68" s="14"/>
      <c r="AK68" s="17"/>
      <c r="AL68" s="17"/>
      <c r="AM68" s="17"/>
      <c r="AN68" s="16"/>
      <c r="AO68" s="16"/>
      <c r="AP68" s="16"/>
      <c r="AQ68" s="16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</row>
    <row r="69" spans="1:73" ht="15">
      <c r="A69" s="33" t="s">
        <v>55</v>
      </c>
      <c r="B69" s="20">
        <v>50</v>
      </c>
      <c r="C69" s="20">
        <v>0</v>
      </c>
      <c r="D69" s="21">
        <f t="shared" si="33"/>
        <v>50</v>
      </c>
      <c r="E69" s="21">
        <v>49.9</v>
      </c>
      <c r="F69" s="21">
        <v>0</v>
      </c>
      <c r="G69" s="21">
        <f t="shared" si="22"/>
        <v>49.9</v>
      </c>
      <c r="H69" s="25">
        <f>+G69/D69-1</f>
        <v>-2.0000000000000018E-3</v>
      </c>
      <c r="I69" s="26">
        <f>+G69-D69</f>
        <v>-0.10000000000000142</v>
      </c>
      <c r="J69" s="12"/>
      <c r="K69" s="17"/>
      <c r="L69" s="17"/>
      <c r="M69" s="56"/>
      <c r="N69" s="13"/>
      <c r="O69" s="17"/>
      <c r="P69" s="17"/>
      <c r="Q69" s="17"/>
      <c r="R69" s="17"/>
      <c r="S69" s="17"/>
      <c r="T69" s="17"/>
      <c r="U69" s="17"/>
      <c r="V69" s="17"/>
      <c r="W69" s="29"/>
      <c r="X69" s="29"/>
      <c r="Y69" s="29"/>
      <c r="Z69" s="14"/>
      <c r="AA69" s="14"/>
      <c r="AB69" s="14"/>
      <c r="AC69" s="15"/>
      <c r="AD69" s="16"/>
      <c r="AE69" s="16"/>
      <c r="AF69" s="14"/>
      <c r="AG69" s="17"/>
      <c r="AH69" s="17"/>
      <c r="AI69" s="17"/>
      <c r="AJ69" s="14"/>
      <c r="AK69" s="17"/>
      <c r="AL69" s="17"/>
      <c r="AM69" s="17"/>
      <c r="AN69" s="16"/>
      <c r="AO69" s="16"/>
      <c r="AP69" s="16"/>
      <c r="AQ69" s="16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</row>
    <row r="70" spans="1:73" ht="15">
      <c r="A70" s="33" t="s">
        <v>85</v>
      </c>
      <c r="B70" s="20">
        <v>0</v>
      </c>
      <c r="C70" s="20">
        <v>0</v>
      </c>
      <c r="D70" s="21">
        <f t="shared" si="33"/>
        <v>0</v>
      </c>
      <c r="E70" s="21">
        <v>0</v>
      </c>
      <c r="F70" s="21">
        <v>0</v>
      </c>
      <c r="G70" s="21">
        <f t="shared" si="22"/>
        <v>0</v>
      </c>
      <c r="H70" s="39" t="s">
        <v>100</v>
      </c>
      <c r="I70" s="26">
        <f>+G70-D70</f>
        <v>0</v>
      </c>
      <c r="J70" s="12"/>
      <c r="K70" s="17"/>
      <c r="L70" s="17"/>
      <c r="M70" s="56"/>
      <c r="N70" s="13"/>
      <c r="O70" s="17"/>
      <c r="P70" s="17"/>
      <c r="Q70" s="17"/>
      <c r="R70" s="17"/>
      <c r="S70" s="17"/>
      <c r="T70" s="17"/>
      <c r="U70" s="17"/>
      <c r="V70" s="17"/>
      <c r="W70" s="29"/>
      <c r="X70" s="29"/>
      <c r="Y70" s="29"/>
      <c r="Z70" s="14"/>
      <c r="AA70" s="14"/>
      <c r="AB70" s="14"/>
      <c r="AC70" s="15"/>
      <c r="AD70" s="16"/>
      <c r="AE70" s="16"/>
      <c r="AF70" s="14"/>
      <c r="AG70" s="17"/>
      <c r="AH70" s="17"/>
      <c r="AI70" s="17"/>
      <c r="AJ70" s="14"/>
      <c r="AK70" s="17"/>
      <c r="AL70" s="17"/>
      <c r="AM70" s="17"/>
      <c r="AN70" s="16"/>
      <c r="AO70" s="16"/>
      <c r="AP70" s="16"/>
      <c r="AQ70" s="16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</row>
    <row r="71" spans="1:73" ht="15">
      <c r="A71" s="33" t="s">
        <v>73</v>
      </c>
      <c r="B71" s="20">
        <v>0</v>
      </c>
      <c r="C71" s="20">
        <v>0</v>
      </c>
      <c r="D71" s="21">
        <f t="shared" si="33"/>
        <v>0</v>
      </c>
      <c r="E71" s="21">
        <v>43</v>
      </c>
      <c r="F71" s="21">
        <v>0</v>
      </c>
      <c r="G71" s="21">
        <f t="shared" si="22"/>
        <v>43</v>
      </c>
      <c r="H71" s="39" t="s">
        <v>100</v>
      </c>
      <c r="I71" s="26">
        <f>+G71-D71</f>
        <v>43</v>
      </c>
      <c r="J71" s="12"/>
      <c r="K71" s="17"/>
      <c r="L71" s="17"/>
      <c r="M71" s="56"/>
      <c r="N71" s="13"/>
      <c r="O71" s="17"/>
      <c r="P71" s="17"/>
      <c r="Q71" s="17"/>
      <c r="R71" s="17"/>
      <c r="S71" s="17"/>
      <c r="T71" s="17"/>
      <c r="U71" s="17"/>
      <c r="V71" s="17"/>
      <c r="W71" s="29"/>
      <c r="X71" s="29"/>
      <c r="Y71" s="29"/>
      <c r="Z71" s="14"/>
      <c r="AA71" s="14"/>
      <c r="AB71" s="14"/>
      <c r="AC71" s="15"/>
      <c r="AD71" s="16"/>
      <c r="AE71" s="16"/>
      <c r="AF71" s="14"/>
      <c r="AG71" s="17"/>
      <c r="AH71" s="17"/>
      <c r="AI71" s="17"/>
      <c r="AJ71" s="14"/>
      <c r="AK71" s="17"/>
      <c r="AL71" s="17"/>
      <c r="AM71" s="17"/>
      <c r="AN71" s="16"/>
      <c r="AO71" s="16"/>
      <c r="AP71" s="16"/>
      <c r="AQ71" s="16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</row>
    <row r="72" spans="1:73" ht="15">
      <c r="A72" s="33" t="s">
        <v>61</v>
      </c>
      <c r="B72" s="20">
        <v>102</v>
      </c>
      <c r="C72" s="20">
        <v>0</v>
      </c>
      <c r="D72" s="21">
        <f t="shared" si="33"/>
        <v>102</v>
      </c>
      <c r="E72" s="21">
        <v>102</v>
      </c>
      <c r="F72" s="21">
        <v>0</v>
      </c>
      <c r="G72" s="21">
        <f t="shared" si="22"/>
        <v>102</v>
      </c>
      <c r="H72" s="25">
        <f>+G72/D72-1</f>
        <v>0</v>
      </c>
      <c r="I72" s="26">
        <f>+G72-D72</f>
        <v>0</v>
      </c>
      <c r="J72" s="12"/>
      <c r="K72" s="17"/>
      <c r="L72" s="17"/>
      <c r="M72" s="56"/>
      <c r="N72" s="13"/>
      <c r="O72" s="17"/>
      <c r="P72" s="17"/>
      <c r="Q72" s="17"/>
      <c r="R72" s="17"/>
      <c r="S72" s="17"/>
      <c r="T72" s="17"/>
      <c r="U72" s="17"/>
      <c r="V72" s="17"/>
      <c r="W72" s="29"/>
      <c r="X72" s="29"/>
      <c r="Y72" s="29"/>
      <c r="Z72" s="14"/>
      <c r="AA72" s="14"/>
      <c r="AB72" s="14"/>
      <c r="AC72" s="15"/>
      <c r="AD72" s="16"/>
      <c r="AE72" s="16"/>
      <c r="AF72" s="14"/>
      <c r="AG72" s="17"/>
      <c r="AH72" s="17"/>
      <c r="AI72" s="17"/>
      <c r="AJ72" s="14"/>
      <c r="AK72" s="17"/>
      <c r="AL72" s="17"/>
      <c r="AM72" s="17"/>
      <c r="AN72" s="16"/>
      <c r="AO72" s="16"/>
      <c r="AP72" s="16"/>
      <c r="AQ72" s="16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</row>
    <row r="73" spans="1:73" ht="15">
      <c r="A73" s="33" t="s">
        <v>50</v>
      </c>
      <c r="B73" s="20">
        <v>0</v>
      </c>
      <c r="C73" s="20">
        <v>0</v>
      </c>
      <c r="D73" s="21">
        <f t="shared" si="33"/>
        <v>0</v>
      </c>
      <c r="E73" s="21">
        <v>0</v>
      </c>
      <c r="F73" s="21">
        <v>0</v>
      </c>
      <c r="G73" s="21">
        <f t="shared" si="22"/>
        <v>0</v>
      </c>
      <c r="H73" s="39" t="s">
        <v>100</v>
      </c>
      <c r="I73" s="26">
        <f>+G73-D73</f>
        <v>0</v>
      </c>
      <c r="J73" s="12"/>
      <c r="K73" s="17"/>
      <c r="L73" s="17"/>
      <c r="M73" s="56"/>
      <c r="N73" s="13"/>
      <c r="O73" s="17"/>
      <c r="P73" s="17"/>
      <c r="Q73" s="17"/>
      <c r="R73" s="17"/>
      <c r="S73" s="17"/>
      <c r="T73" s="17"/>
      <c r="U73" s="17"/>
      <c r="V73" s="17"/>
      <c r="W73" s="29"/>
      <c r="X73" s="29"/>
      <c r="Y73" s="29"/>
      <c r="Z73" s="14"/>
      <c r="AA73" s="14"/>
      <c r="AB73" s="14"/>
      <c r="AC73" s="15"/>
      <c r="AD73" s="16"/>
      <c r="AE73" s="16"/>
      <c r="AF73" s="14"/>
      <c r="AG73" s="17"/>
      <c r="AH73" s="17"/>
      <c r="AI73" s="17"/>
      <c r="AJ73" s="14"/>
      <c r="AK73" s="17"/>
      <c r="AL73" s="17"/>
      <c r="AM73" s="17"/>
      <c r="AN73" s="16"/>
      <c r="AO73" s="16"/>
      <c r="AP73" s="16"/>
      <c r="AQ73" s="16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</row>
    <row r="74" spans="1:73" ht="15">
      <c r="A74" s="33" t="s">
        <v>38</v>
      </c>
      <c r="B74" s="20">
        <v>3</v>
      </c>
      <c r="C74" s="20">
        <v>0</v>
      </c>
      <c r="D74" s="21">
        <f t="shared" si="33"/>
        <v>3</v>
      </c>
      <c r="E74" s="21">
        <v>0</v>
      </c>
      <c r="F74" s="21">
        <v>0</v>
      </c>
      <c r="G74" s="21">
        <f t="shared" si="22"/>
        <v>0</v>
      </c>
      <c r="H74" s="25">
        <f>+G74/D74-1</f>
        <v>-1</v>
      </c>
      <c r="I74" s="26">
        <f>+G74-D74</f>
        <v>-3</v>
      </c>
      <c r="J74" s="12"/>
      <c r="K74" s="17"/>
      <c r="L74" s="17"/>
      <c r="M74" s="56"/>
      <c r="N74" s="13"/>
      <c r="O74" s="17"/>
      <c r="P74" s="17"/>
      <c r="Q74" s="17"/>
      <c r="R74" s="17"/>
      <c r="S74" s="17"/>
      <c r="T74" s="17"/>
      <c r="U74" s="17"/>
      <c r="V74" s="17"/>
      <c r="W74" s="29"/>
      <c r="X74" s="29"/>
      <c r="Y74" s="29"/>
      <c r="Z74" s="57"/>
      <c r="AA74" s="57"/>
      <c r="AB74" s="57"/>
      <c r="AC74" s="58"/>
      <c r="AD74" s="38"/>
      <c r="AE74" s="38"/>
      <c r="AF74" s="57"/>
      <c r="AG74" s="59"/>
      <c r="AH74" s="59"/>
      <c r="AI74" s="59"/>
      <c r="AJ74" s="57"/>
      <c r="AK74" s="59"/>
      <c r="AL74" s="59"/>
      <c r="AM74" s="59"/>
      <c r="AN74" s="38"/>
      <c r="AO74" s="38"/>
      <c r="AP74" s="38"/>
      <c r="AQ74" s="38"/>
    </row>
    <row r="75" spans="1:73" ht="15">
      <c r="A75" s="33" t="s">
        <v>35</v>
      </c>
      <c r="B75" s="20">
        <v>107</v>
      </c>
      <c r="C75" s="20">
        <v>0</v>
      </c>
      <c r="D75" s="21">
        <f t="shared" si="33"/>
        <v>107</v>
      </c>
      <c r="E75" s="21">
        <v>5.6</v>
      </c>
      <c r="F75" s="21">
        <v>0</v>
      </c>
      <c r="G75" s="21">
        <f t="shared" si="22"/>
        <v>5.6</v>
      </c>
      <c r="H75" s="25">
        <f>+G75/D75-1</f>
        <v>-0.9476635514018692</v>
      </c>
      <c r="I75" s="26">
        <f>+G75-D75</f>
        <v>-101.4</v>
      </c>
      <c r="J75" s="12"/>
      <c r="K75" s="17"/>
      <c r="L75" s="17"/>
      <c r="M75" s="56"/>
      <c r="N75" s="13"/>
      <c r="O75" s="17"/>
      <c r="P75" s="17"/>
      <c r="Q75" s="17"/>
      <c r="R75" s="17"/>
      <c r="S75" s="17"/>
      <c r="T75" s="17"/>
      <c r="U75" s="17"/>
      <c r="V75" s="17"/>
      <c r="W75" s="29"/>
      <c r="X75" s="29"/>
      <c r="Y75" s="29"/>
      <c r="Z75" s="57"/>
      <c r="AA75" s="57"/>
      <c r="AB75" s="57"/>
      <c r="AC75" s="58"/>
      <c r="AD75" s="38"/>
      <c r="AE75" s="38"/>
      <c r="AF75" s="57"/>
      <c r="AG75" s="59"/>
      <c r="AH75" s="59"/>
      <c r="AI75" s="59"/>
      <c r="AJ75" s="57"/>
      <c r="AK75" s="59"/>
      <c r="AL75" s="59"/>
      <c r="AM75" s="59"/>
      <c r="AN75" s="38"/>
      <c r="AO75" s="38"/>
      <c r="AP75" s="38"/>
      <c r="AQ75" s="38"/>
    </row>
    <row r="76" spans="1:73" ht="15">
      <c r="A76" s="33" t="s">
        <v>34</v>
      </c>
      <c r="B76" s="20">
        <v>105</v>
      </c>
      <c r="C76" s="20">
        <v>0</v>
      </c>
      <c r="D76" s="21">
        <f t="shared" si="33"/>
        <v>105</v>
      </c>
      <c r="E76" s="21">
        <v>105</v>
      </c>
      <c r="F76" s="21">
        <v>0</v>
      </c>
      <c r="G76" s="21">
        <f t="shared" si="22"/>
        <v>105</v>
      </c>
      <c r="H76" s="25">
        <f>+G76/D76-1</f>
        <v>0</v>
      </c>
      <c r="I76" s="26">
        <f>+G76-D76</f>
        <v>0</v>
      </c>
      <c r="J76" s="12"/>
      <c r="K76" s="17"/>
      <c r="L76" s="17"/>
      <c r="M76" s="56"/>
      <c r="N76" s="13"/>
      <c r="O76" s="17"/>
      <c r="P76" s="17"/>
      <c r="Q76" s="17"/>
      <c r="R76" s="17"/>
      <c r="S76" s="17"/>
      <c r="T76" s="17"/>
      <c r="U76" s="17"/>
      <c r="V76" s="17"/>
      <c r="W76" s="29"/>
      <c r="X76" s="29"/>
      <c r="Y76" s="29"/>
      <c r="Z76" s="57"/>
      <c r="AA76" s="57"/>
      <c r="AB76" s="57"/>
      <c r="AC76" s="58"/>
      <c r="AD76" s="38"/>
      <c r="AE76" s="38"/>
      <c r="AF76" s="57"/>
      <c r="AG76" s="59"/>
      <c r="AH76" s="59"/>
      <c r="AI76" s="59"/>
      <c r="AJ76" s="57"/>
      <c r="AK76" s="59"/>
      <c r="AL76" s="59"/>
      <c r="AM76" s="59"/>
      <c r="AN76" s="38"/>
      <c r="AO76" s="38"/>
      <c r="AP76" s="38"/>
      <c r="AQ76" s="38"/>
    </row>
    <row r="77" spans="1:73" ht="15">
      <c r="A77" s="33" t="s">
        <v>37</v>
      </c>
      <c r="B77" s="20">
        <v>32</v>
      </c>
      <c r="C77" s="20">
        <v>0</v>
      </c>
      <c r="D77" s="21">
        <f t="shared" si="33"/>
        <v>32</v>
      </c>
      <c r="E77" s="21">
        <v>34.1</v>
      </c>
      <c r="F77" s="21">
        <v>0</v>
      </c>
      <c r="G77" s="21">
        <f t="shared" si="22"/>
        <v>34.1</v>
      </c>
      <c r="H77" s="25">
        <f>+G77/D77-1</f>
        <v>6.5625000000000044E-2</v>
      </c>
      <c r="I77" s="26">
        <f>+G77-D77</f>
        <v>2.1000000000000014</v>
      </c>
      <c r="J77" s="12"/>
      <c r="K77" s="17"/>
      <c r="L77" s="17"/>
      <c r="M77" s="56"/>
      <c r="N77" s="13"/>
      <c r="O77" s="17"/>
      <c r="P77" s="17"/>
      <c r="Q77" s="17"/>
      <c r="R77" s="17"/>
      <c r="S77" s="17"/>
      <c r="T77" s="17"/>
      <c r="U77" s="17"/>
      <c r="V77" s="17"/>
      <c r="W77" s="29"/>
      <c r="X77" s="29"/>
      <c r="Y77" s="29"/>
      <c r="Z77" s="57"/>
      <c r="AA77" s="57"/>
      <c r="AB77" s="57"/>
      <c r="AC77" s="58"/>
      <c r="AD77" s="38"/>
      <c r="AE77" s="38"/>
      <c r="AF77" s="57"/>
      <c r="AG77" s="59"/>
      <c r="AH77" s="59"/>
      <c r="AI77" s="59"/>
      <c r="AJ77" s="57"/>
      <c r="AK77" s="59"/>
      <c r="AL77" s="59"/>
      <c r="AM77" s="59"/>
      <c r="AN77" s="38"/>
      <c r="AO77" s="38"/>
      <c r="AP77" s="38"/>
      <c r="AQ77" s="38"/>
    </row>
    <row r="78" spans="1:73" ht="15">
      <c r="A78" s="33" t="s">
        <v>36</v>
      </c>
      <c r="B78" s="20">
        <v>176</v>
      </c>
      <c r="C78" s="20">
        <v>0</v>
      </c>
      <c r="D78" s="21">
        <f t="shared" si="33"/>
        <v>176</v>
      </c>
      <c r="E78" s="21">
        <v>175.7</v>
      </c>
      <c r="F78" s="21">
        <v>0</v>
      </c>
      <c r="G78" s="21">
        <f t="shared" si="22"/>
        <v>175.7</v>
      </c>
      <c r="H78" s="25">
        <f>+G78/D78-1</f>
        <v>-1.7045454545455696E-3</v>
      </c>
      <c r="I78" s="26">
        <f>+G78-D78</f>
        <v>-0.30000000000001137</v>
      </c>
      <c r="J78" s="12"/>
      <c r="K78" s="17"/>
      <c r="L78" s="17"/>
      <c r="M78" s="56"/>
      <c r="N78" s="13"/>
      <c r="O78" s="17"/>
      <c r="P78" s="17"/>
      <c r="Q78" s="17"/>
      <c r="R78" s="17"/>
      <c r="S78" s="17"/>
      <c r="T78" s="17"/>
      <c r="U78" s="17"/>
      <c r="V78" s="17"/>
      <c r="W78" s="29"/>
      <c r="X78" s="29"/>
      <c r="Y78" s="29"/>
      <c r="Z78" s="57"/>
      <c r="AA78" s="57"/>
      <c r="AB78" s="57"/>
      <c r="AC78" s="58"/>
      <c r="AD78" s="38"/>
      <c r="AE78" s="38"/>
      <c r="AF78" s="57"/>
      <c r="AG78" s="59"/>
      <c r="AH78" s="59"/>
      <c r="AI78" s="59"/>
      <c r="AJ78" s="57"/>
      <c r="AK78" s="59"/>
      <c r="AL78" s="59"/>
      <c r="AM78" s="59"/>
      <c r="AN78" s="38"/>
      <c r="AO78" s="38"/>
      <c r="AP78" s="38"/>
      <c r="AQ78" s="38"/>
    </row>
    <row r="79" spans="1:73" ht="15">
      <c r="A79" s="33" t="s">
        <v>79</v>
      </c>
      <c r="B79" s="20">
        <v>0</v>
      </c>
      <c r="C79" s="20">
        <v>0</v>
      </c>
      <c r="D79" s="21">
        <f t="shared" si="33"/>
        <v>0</v>
      </c>
      <c r="E79" s="21">
        <v>0</v>
      </c>
      <c r="F79" s="21">
        <v>0</v>
      </c>
      <c r="G79" s="21">
        <f t="shared" si="22"/>
        <v>0</v>
      </c>
      <c r="H79" s="39" t="s">
        <v>100</v>
      </c>
      <c r="I79" s="26">
        <f>+G79-D79</f>
        <v>0</v>
      </c>
      <c r="J79" s="12"/>
      <c r="K79" s="17"/>
      <c r="L79" s="17"/>
      <c r="M79" s="56"/>
      <c r="N79" s="13"/>
      <c r="O79" s="17"/>
      <c r="P79" s="17"/>
      <c r="Q79" s="17"/>
      <c r="R79" s="17"/>
      <c r="S79" s="17"/>
      <c r="T79" s="17"/>
      <c r="U79" s="17"/>
      <c r="V79" s="17"/>
      <c r="W79" s="29"/>
      <c r="X79" s="29"/>
      <c r="Y79" s="29"/>
      <c r="Z79" s="57"/>
      <c r="AA79" s="57"/>
      <c r="AB79" s="57"/>
      <c r="AC79" s="58"/>
      <c r="AD79" s="38"/>
      <c r="AE79" s="38"/>
      <c r="AF79" s="57"/>
      <c r="AG79" s="59"/>
      <c r="AH79" s="59"/>
      <c r="AI79" s="59"/>
      <c r="AJ79" s="57"/>
      <c r="AK79" s="59"/>
      <c r="AL79" s="59"/>
      <c r="AM79" s="59"/>
      <c r="AN79" s="38"/>
      <c r="AO79" s="38"/>
      <c r="AP79" s="38"/>
      <c r="AQ79" s="38"/>
    </row>
    <row r="80" spans="1:73" ht="15">
      <c r="A80" s="33" t="s">
        <v>90</v>
      </c>
      <c r="B80" s="20">
        <v>30</v>
      </c>
      <c r="C80" s="20">
        <v>0</v>
      </c>
      <c r="D80" s="21">
        <f t="shared" si="33"/>
        <v>30</v>
      </c>
      <c r="E80" s="21">
        <v>31.9</v>
      </c>
      <c r="F80" s="21">
        <v>0</v>
      </c>
      <c r="G80" s="21">
        <f t="shared" si="22"/>
        <v>31.9</v>
      </c>
      <c r="H80" s="25">
        <f>+G80/D80-1</f>
        <v>6.3333333333333242E-2</v>
      </c>
      <c r="I80" s="26">
        <f>+G80-D80</f>
        <v>1.8999999999999986</v>
      </c>
      <c r="J80" s="12"/>
      <c r="K80" s="17"/>
      <c r="L80" s="17"/>
      <c r="M80" s="56"/>
      <c r="N80" s="13"/>
      <c r="O80" s="17"/>
      <c r="P80" s="17"/>
      <c r="Q80" s="17"/>
      <c r="R80" s="17"/>
      <c r="S80" s="17"/>
      <c r="T80" s="17"/>
      <c r="U80" s="17"/>
      <c r="V80" s="17"/>
      <c r="W80" s="29"/>
      <c r="X80" s="29"/>
      <c r="Y80" s="29"/>
      <c r="Z80" s="57"/>
      <c r="AA80" s="57"/>
      <c r="AB80" s="57"/>
      <c r="AC80" s="58"/>
      <c r="AD80" s="38"/>
      <c r="AE80" s="38"/>
      <c r="AF80" s="57"/>
      <c r="AG80" s="59"/>
      <c r="AH80" s="59"/>
      <c r="AI80" s="59"/>
      <c r="AJ80" s="57"/>
      <c r="AK80" s="59"/>
      <c r="AL80" s="59"/>
      <c r="AM80" s="59"/>
      <c r="AN80" s="38"/>
      <c r="AO80" s="38"/>
      <c r="AP80" s="38"/>
      <c r="AQ80" s="38"/>
    </row>
    <row r="81" spans="1:47" ht="15">
      <c r="A81" s="33" t="s">
        <v>86</v>
      </c>
      <c r="B81" s="20">
        <v>0</v>
      </c>
      <c r="C81" s="20">
        <v>0</v>
      </c>
      <c r="D81" s="21">
        <f t="shared" si="33"/>
        <v>0</v>
      </c>
      <c r="E81" s="21">
        <v>10</v>
      </c>
      <c r="F81" s="21"/>
      <c r="G81" s="21">
        <f t="shared" si="22"/>
        <v>10</v>
      </c>
      <c r="H81" s="39" t="s">
        <v>100</v>
      </c>
      <c r="I81" s="26">
        <f>+G81-D81</f>
        <v>10</v>
      </c>
      <c r="J81" s="12"/>
      <c r="K81" s="17"/>
      <c r="L81" s="17"/>
      <c r="M81" s="56"/>
      <c r="N81" s="13"/>
      <c r="O81" s="17"/>
      <c r="P81" s="17"/>
      <c r="Q81" s="17"/>
      <c r="R81" s="17"/>
      <c r="S81" s="17"/>
      <c r="T81" s="17"/>
      <c r="U81" s="17"/>
      <c r="V81" s="17"/>
      <c r="W81" s="29"/>
      <c r="X81" s="29"/>
      <c r="Y81" s="29"/>
      <c r="Z81" s="57"/>
      <c r="AA81" s="57"/>
      <c r="AB81" s="57"/>
      <c r="AC81" s="58"/>
      <c r="AD81" s="38"/>
      <c r="AE81" s="38"/>
      <c r="AF81" s="57"/>
      <c r="AG81" s="59"/>
      <c r="AH81" s="59"/>
      <c r="AI81" s="59"/>
      <c r="AJ81" s="57"/>
      <c r="AK81" s="59"/>
      <c r="AL81" s="59"/>
      <c r="AM81" s="59"/>
      <c r="AN81" s="38"/>
      <c r="AO81" s="38"/>
      <c r="AP81" s="38"/>
      <c r="AQ81" s="38"/>
    </row>
    <row r="82" spans="1:47" ht="15">
      <c r="A82" s="70" t="s">
        <v>74</v>
      </c>
      <c r="B82" s="22">
        <f t="shared" ref="B82:D82" si="34">SUM(B83:B85)</f>
        <v>-1299</v>
      </c>
      <c r="C82" s="22">
        <f t="shared" si="34"/>
        <v>0</v>
      </c>
      <c r="D82" s="22">
        <f t="shared" si="34"/>
        <v>-1299</v>
      </c>
      <c r="E82" s="22">
        <f t="shared" ref="E82:G82" si="35">SUM(E83:E85)</f>
        <v>-737.90000000000009</v>
      </c>
      <c r="F82" s="22">
        <f t="shared" si="35"/>
        <v>0</v>
      </c>
      <c r="G82" s="22">
        <f t="shared" si="35"/>
        <v>-737.90000000000009</v>
      </c>
      <c r="H82" s="11">
        <f>+G82/D82-1</f>
        <v>-0.43194765204003072</v>
      </c>
      <c r="I82" s="10">
        <f>+G82-D82</f>
        <v>561.09999999999991</v>
      </c>
      <c r="J82" s="12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9"/>
      <c r="X82" s="29"/>
      <c r="Y82" s="29"/>
      <c r="Z82" s="57"/>
      <c r="AA82" s="57"/>
      <c r="AB82" s="57"/>
      <c r="AC82" s="58"/>
      <c r="AD82" s="38"/>
      <c r="AE82" s="38"/>
      <c r="AF82" s="57"/>
      <c r="AG82" s="59"/>
      <c r="AH82" s="59"/>
      <c r="AI82" s="59"/>
      <c r="AJ82" s="57"/>
      <c r="AK82" s="59"/>
      <c r="AL82" s="59"/>
      <c r="AM82" s="59"/>
      <c r="AN82" s="38"/>
      <c r="AO82" s="38"/>
      <c r="AP82" s="38"/>
      <c r="AQ82" s="38"/>
    </row>
    <row r="83" spans="1:47" ht="15">
      <c r="A83" s="33" t="s">
        <v>1</v>
      </c>
      <c r="B83" s="20">
        <v>-1097</v>
      </c>
      <c r="C83" s="20">
        <v>0</v>
      </c>
      <c r="D83" s="21">
        <f>+B83+C83</f>
        <v>-1097</v>
      </c>
      <c r="E83" s="21">
        <f>+(106.3+6)-640</f>
        <v>-527.70000000000005</v>
      </c>
      <c r="F83" s="21"/>
      <c r="G83" s="21">
        <f t="shared" si="22"/>
        <v>-527.70000000000005</v>
      </c>
      <c r="H83" s="25">
        <f>+G83/D83-1</f>
        <v>-0.51896080218778484</v>
      </c>
      <c r="I83" s="26">
        <f>+G83-D83</f>
        <v>569.29999999999995</v>
      </c>
      <c r="J83" s="12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29"/>
      <c r="X83" s="29"/>
      <c r="Y83" s="29"/>
      <c r="Z83" s="57"/>
      <c r="AA83" s="57"/>
      <c r="AB83" s="57"/>
      <c r="AC83" s="58"/>
      <c r="AD83" s="38"/>
      <c r="AE83" s="38"/>
      <c r="AF83" s="57"/>
      <c r="AG83" s="59"/>
      <c r="AH83" s="59"/>
      <c r="AI83" s="59"/>
      <c r="AJ83" s="57"/>
      <c r="AK83" s="59"/>
      <c r="AL83" s="59"/>
      <c r="AM83" s="59"/>
      <c r="AN83" s="38"/>
      <c r="AO83" s="38"/>
      <c r="AP83" s="38"/>
      <c r="AQ83" s="38"/>
    </row>
    <row r="84" spans="1:47" ht="15">
      <c r="A84" s="33" t="s">
        <v>2</v>
      </c>
      <c r="B84" s="20">
        <v>-262</v>
      </c>
      <c r="C84" s="20">
        <v>0</v>
      </c>
      <c r="D84" s="21">
        <f>+B84+C84</f>
        <v>-262</v>
      </c>
      <c r="E84" s="21">
        <f>(62.8+20)-353</f>
        <v>-270.2</v>
      </c>
      <c r="F84" s="21"/>
      <c r="G84" s="21">
        <f t="shared" si="22"/>
        <v>-270.2</v>
      </c>
      <c r="H84" s="25">
        <f>+G84/D84-1</f>
        <v>3.1297709923663986E-2</v>
      </c>
      <c r="I84" s="26">
        <f>+G84-D84</f>
        <v>-8.1999999999999886</v>
      </c>
      <c r="J84" s="12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29"/>
      <c r="X84" s="29"/>
      <c r="Y84" s="29"/>
      <c r="Z84" s="57"/>
      <c r="AA84" s="57"/>
      <c r="AB84" s="57"/>
      <c r="AC84" s="58"/>
      <c r="AD84" s="38"/>
      <c r="AE84" s="38"/>
      <c r="AF84" s="57"/>
      <c r="AG84" s="59"/>
      <c r="AH84" s="59"/>
      <c r="AI84" s="59"/>
      <c r="AJ84" s="57"/>
      <c r="AK84" s="59"/>
      <c r="AL84" s="59"/>
      <c r="AM84" s="59"/>
      <c r="AN84" s="38"/>
      <c r="AO84" s="38"/>
      <c r="AP84" s="38"/>
      <c r="AQ84" s="38"/>
    </row>
    <row r="85" spans="1:47" ht="15">
      <c r="A85" s="33" t="s">
        <v>3</v>
      </c>
      <c r="B85" s="20">
        <v>60</v>
      </c>
      <c r="C85" s="20">
        <v>0</v>
      </c>
      <c r="D85" s="21">
        <f>+B85+C85</f>
        <v>60</v>
      </c>
      <c r="E85" s="21">
        <v>60</v>
      </c>
      <c r="F85" s="21"/>
      <c r="G85" s="21">
        <f t="shared" si="22"/>
        <v>60</v>
      </c>
      <c r="H85" s="25">
        <f>+G85/D85-1</f>
        <v>0</v>
      </c>
      <c r="I85" s="26">
        <f>+G85-D85</f>
        <v>0</v>
      </c>
      <c r="J85" s="12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29"/>
      <c r="X85" s="29"/>
      <c r="Y85" s="29"/>
      <c r="Z85" s="57"/>
      <c r="AA85" s="57"/>
      <c r="AB85" s="57"/>
      <c r="AC85" s="58"/>
      <c r="AD85" s="38"/>
      <c r="AE85" s="38"/>
      <c r="AF85" s="57"/>
      <c r="AG85" s="59"/>
      <c r="AH85" s="59"/>
      <c r="AI85" s="59"/>
      <c r="AJ85" s="57"/>
      <c r="AK85" s="59"/>
      <c r="AL85" s="59"/>
      <c r="AM85" s="59"/>
      <c r="AN85" s="38"/>
      <c r="AO85" s="38"/>
      <c r="AP85" s="38"/>
      <c r="AQ85" s="38"/>
    </row>
    <row r="86" spans="1:47" ht="15">
      <c r="A86" s="88" t="s">
        <v>83</v>
      </c>
      <c r="B86" s="22">
        <v>-26</v>
      </c>
      <c r="C86" s="22">
        <v>0</v>
      </c>
      <c r="D86" s="22">
        <f>+B86+C86</f>
        <v>-26</v>
      </c>
      <c r="E86" s="22">
        <v>0</v>
      </c>
      <c r="F86" s="22"/>
      <c r="G86" s="22">
        <f t="shared" si="22"/>
        <v>0</v>
      </c>
      <c r="H86" s="11">
        <f>+G86/D86-1</f>
        <v>-1</v>
      </c>
      <c r="I86" s="10">
        <f>+G86-D86</f>
        <v>26</v>
      </c>
      <c r="J86" s="12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9"/>
      <c r="X86" s="29"/>
      <c r="Y86" s="29"/>
      <c r="Z86" s="57"/>
      <c r="AA86" s="57"/>
      <c r="AB86" s="57"/>
      <c r="AC86" s="58"/>
      <c r="AD86" s="38"/>
      <c r="AE86" s="38"/>
      <c r="AF86" s="57"/>
      <c r="AG86" s="59"/>
      <c r="AH86" s="59"/>
      <c r="AI86" s="59"/>
      <c r="AJ86" s="57"/>
      <c r="AK86" s="59"/>
      <c r="AL86" s="59"/>
      <c r="AM86" s="59"/>
      <c r="AN86" s="38"/>
      <c r="AO86" s="38"/>
      <c r="AP86" s="38"/>
      <c r="AQ86" s="38"/>
    </row>
    <row r="87" spans="1:47" ht="15">
      <c r="A87" s="60"/>
      <c r="B87" s="20"/>
      <c r="C87" s="20"/>
      <c r="D87" s="21"/>
      <c r="E87" s="21"/>
      <c r="F87" s="21"/>
      <c r="G87" s="21"/>
      <c r="H87" s="25"/>
      <c r="I87" s="26"/>
      <c r="J87" s="12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29"/>
      <c r="X87" s="29"/>
      <c r="Y87" s="29"/>
      <c r="Z87" s="57"/>
      <c r="AA87" s="57"/>
      <c r="AB87" s="57"/>
      <c r="AC87" s="58"/>
      <c r="AD87" s="38"/>
      <c r="AE87" s="38"/>
      <c r="AF87" s="57"/>
      <c r="AG87" s="59"/>
      <c r="AH87" s="59"/>
      <c r="AI87" s="59"/>
      <c r="AJ87" s="57"/>
      <c r="AK87" s="59"/>
      <c r="AL87" s="59"/>
      <c r="AM87" s="59"/>
      <c r="AN87" s="38"/>
      <c r="AO87" s="38"/>
      <c r="AP87" s="38"/>
      <c r="AQ87" s="38"/>
    </row>
    <row r="88" spans="1:47" ht="15">
      <c r="A88" s="69" t="s">
        <v>32</v>
      </c>
      <c r="B88" s="9">
        <f>B89+B90+B91</f>
        <v>1658</v>
      </c>
      <c r="C88" s="9">
        <f>C89+C90+C91</f>
        <v>0</v>
      </c>
      <c r="D88" s="22">
        <f>SUM(B88:C88)</f>
        <v>1658</v>
      </c>
      <c r="E88" s="9">
        <f t="shared" ref="E88:F88" si="36">E89+E90+E91</f>
        <v>1917.8</v>
      </c>
      <c r="F88" s="9">
        <f t="shared" si="36"/>
        <v>0</v>
      </c>
      <c r="G88" s="22">
        <f>SUM(E88:F88)</f>
        <v>1917.8</v>
      </c>
      <c r="H88" s="11">
        <f>+G88/D88-1</f>
        <v>0.15669481302774435</v>
      </c>
      <c r="I88" s="10">
        <f>+G88-D88</f>
        <v>259.79999999999995</v>
      </c>
      <c r="J88" s="12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9"/>
      <c r="X88" s="29"/>
      <c r="Y88" s="29"/>
      <c r="Z88" s="57"/>
      <c r="AA88" s="57"/>
      <c r="AB88" s="57"/>
      <c r="AC88" s="58"/>
      <c r="AD88" s="38"/>
      <c r="AE88" s="38"/>
      <c r="AF88" s="57"/>
      <c r="AG88" s="59"/>
      <c r="AH88" s="59"/>
      <c r="AI88" s="59"/>
      <c r="AJ88" s="57"/>
      <c r="AK88" s="59"/>
      <c r="AL88" s="59"/>
      <c r="AM88" s="59"/>
      <c r="AN88" s="38"/>
      <c r="AO88" s="57"/>
      <c r="AP88" s="57"/>
      <c r="AQ88" s="57"/>
      <c r="AR88" s="45"/>
      <c r="AS88" s="45"/>
      <c r="AT88" s="45"/>
      <c r="AU88" s="45"/>
    </row>
    <row r="89" spans="1:47" s="45" customFormat="1" ht="15">
      <c r="A89" s="61" t="s">
        <v>47</v>
      </c>
      <c r="B89" s="20">
        <v>1466</v>
      </c>
      <c r="C89" s="20">
        <v>0</v>
      </c>
      <c r="D89" s="21">
        <f>SUM(B89:C89)</f>
        <v>1466</v>
      </c>
      <c r="E89" s="21">
        <f>1466+250</f>
        <v>1716</v>
      </c>
      <c r="F89" s="21"/>
      <c r="G89" s="21">
        <f>+E89+F89</f>
        <v>1716</v>
      </c>
      <c r="H89" s="25">
        <f>+G89/D89-1</f>
        <v>0.17053206002728505</v>
      </c>
      <c r="I89" s="26">
        <f>+G89-D89</f>
        <v>250</v>
      </c>
      <c r="J89" s="12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29"/>
      <c r="X89" s="29"/>
      <c r="Y89" s="29"/>
      <c r="Z89" s="57"/>
      <c r="AA89" s="57"/>
      <c r="AB89" s="57"/>
      <c r="AC89" s="58"/>
      <c r="AD89" s="57"/>
      <c r="AE89" s="57"/>
      <c r="AF89" s="57"/>
      <c r="AG89" s="59"/>
      <c r="AH89" s="59"/>
      <c r="AI89" s="59"/>
      <c r="AJ89" s="57"/>
      <c r="AK89" s="59"/>
      <c r="AL89" s="59"/>
      <c r="AM89" s="59"/>
      <c r="AN89" s="57"/>
      <c r="AO89" s="57"/>
      <c r="AP89" s="57"/>
      <c r="AQ89" s="57"/>
    </row>
    <row r="90" spans="1:47" s="45" customFormat="1" ht="15">
      <c r="A90" s="61" t="s">
        <v>48</v>
      </c>
      <c r="B90" s="20">
        <v>192</v>
      </c>
      <c r="C90" s="20">
        <v>0</v>
      </c>
      <c r="D90" s="21">
        <f>SUM(B90:C90)</f>
        <v>192</v>
      </c>
      <c r="E90" s="21">
        <v>201.8</v>
      </c>
      <c r="F90" s="21"/>
      <c r="G90" s="21">
        <f>+E90+F90</f>
        <v>201.8</v>
      </c>
      <c r="H90" s="25">
        <f>+G90/D90-1</f>
        <v>5.1041666666666652E-2</v>
      </c>
      <c r="I90" s="26">
        <f>+G90-D90</f>
        <v>9.8000000000000114</v>
      </c>
      <c r="J90" s="12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29"/>
      <c r="X90" s="29"/>
      <c r="Y90" s="29"/>
      <c r="Z90" s="57"/>
      <c r="AA90" s="57"/>
      <c r="AB90" s="57"/>
      <c r="AC90" s="58"/>
      <c r="AD90" s="57"/>
      <c r="AE90" s="57"/>
      <c r="AF90" s="57"/>
      <c r="AG90" s="59"/>
      <c r="AH90" s="59"/>
      <c r="AI90" s="59"/>
      <c r="AJ90" s="57"/>
      <c r="AK90" s="59"/>
      <c r="AL90" s="59"/>
      <c r="AM90" s="59"/>
      <c r="AN90" s="57"/>
      <c r="AO90" s="57"/>
      <c r="AP90" s="57"/>
      <c r="AQ90" s="57"/>
    </row>
    <row r="91" spans="1:47" s="45" customFormat="1" ht="15">
      <c r="A91" s="61" t="s">
        <v>87</v>
      </c>
      <c r="B91" s="20">
        <v>0</v>
      </c>
      <c r="C91" s="20">
        <v>0</v>
      </c>
      <c r="D91" s="21">
        <v>0</v>
      </c>
      <c r="E91" s="21">
        <v>0</v>
      </c>
      <c r="F91" s="21">
        <v>0</v>
      </c>
      <c r="G91" s="21">
        <f>+E91+F91</f>
        <v>0</v>
      </c>
      <c r="H91" s="39" t="s">
        <v>100</v>
      </c>
      <c r="I91" s="26">
        <f>+G91-D91</f>
        <v>0</v>
      </c>
      <c r="J91" s="12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29"/>
      <c r="X91" s="29"/>
      <c r="Y91" s="29"/>
      <c r="Z91" s="57"/>
      <c r="AA91" s="57"/>
      <c r="AB91" s="57"/>
      <c r="AC91" s="58"/>
      <c r="AD91" s="57"/>
      <c r="AE91" s="57"/>
      <c r="AF91" s="57"/>
      <c r="AG91" s="59"/>
      <c r="AH91" s="59"/>
      <c r="AI91" s="59"/>
      <c r="AJ91" s="57"/>
      <c r="AK91" s="59"/>
      <c r="AL91" s="59"/>
      <c r="AM91" s="59"/>
      <c r="AN91" s="57"/>
      <c r="AO91" s="57"/>
      <c r="AP91" s="57"/>
      <c r="AQ91" s="57"/>
    </row>
    <row r="92" spans="1:47" s="45" customFormat="1" ht="15">
      <c r="A92" s="61"/>
      <c r="B92" s="20"/>
      <c r="C92" s="20"/>
      <c r="D92" s="21"/>
      <c r="E92" s="21"/>
      <c r="F92" s="21"/>
      <c r="G92" s="21"/>
      <c r="H92" s="25"/>
      <c r="I92" s="26"/>
      <c r="J92" s="12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29"/>
      <c r="X92" s="29"/>
      <c r="Y92" s="29"/>
      <c r="Z92" s="57"/>
      <c r="AA92" s="57"/>
      <c r="AB92" s="57"/>
      <c r="AC92" s="58"/>
      <c r="AD92" s="57"/>
      <c r="AE92" s="57"/>
      <c r="AF92" s="57"/>
      <c r="AG92" s="59"/>
      <c r="AH92" s="59"/>
      <c r="AI92" s="59"/>
      <c r="AJ92" s="57"/>
      <c r="AK92" s="59"/>
      <c r="AL92" s="59"/>
      <c r="AM92" s="59"/>
      <c r="AN92" s="57"/>
      <c r="AO92" s="62"/>
      <c r="AP92" s="62"/>
      <c r="AQ92" s="62"/>
      <c r="AR92" s="63"/>
      <c r="AS92" s="63"/>
      <c r="AT92" s="63"/>
      <c r="AU92" s="63"/>
    </row>
    <row r="93" spans="1:47" s="63" customFormat="1" ht="15">
      <c r="A93" s="69" t="s">
        <v>52</v>
      </c>
      <c r="B93" s="64">
        <f>+B94+B95</f>
        <v>87</v>
      </c>
      <c r="C93" s="64">
        <f t="shared" ref="C93:D93" si="37">+C94+C95</f>
        <v>0</v>
      </c>
      <c r="D93" s="64">
        <f t="shared" si="37"/>
        <v>87</v>
      </c>
      <c r="E93" s="64">
        <f t="shared" ref="E93:G93" si="38">+E94+E95</f>
        <v>90.9</v>
      </c>
      <c r="F93" s="64">
        <f t="shared" si="38"/>
        <v>0</v>
      </c>
      <c r="G93" s="22">
        <f t="shared" si="38"/>
        <v>90.9</v>
      </c>
      <c r="H93" s="11">
        <f>+G93/D93-1</f>
        <v>4.482758620689653E-2</v>
      </c>
      <c r="I93" s="10">
        <f>+G93-D93</f>
        <v>3.9000000000000057</v>
      </c>
      <c r="J93" s="12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9"/>
      <c r="X93" s="29"/>
      <c r="Y93" s="29"/>
      <c r="Z93" s="57"/>
      <c r="AA93" s="57"/>
      <c r="AB93" s="57"/>
      <c r="AC93" s="58"/>
      <c r="AD93" s="62"/>
      <c r="AE93" s="62"/>
      <c r="AF93" s="57"/>
      <c r="AG93" s="59"/>
      <c r="AH93" s="59"/>
      <c r="AI93" s="59"/>
      <c r="AJ93" s="57"/>
      <c r="AK93" s="59"/>
      <c r="AL93" s="59"/>
      <c r="AM93" s="59"/>
      <c r="AN93" s="62"/>
      <c r="AO93" s="57"/>
      <c r="AP93" s="57"/>
      <c r="AQ93" s="57"/>
      <c r="AR93" s="45"/>
      <c r="AS93" s="45"/>
      <c r="AT93" s="45"/>
      <c r="AU93" s="45"/>
    </row>
    <row r="94" spans="1:47" s="45" customFormat="1" ht="15">
      <c r="A94" s="33" t="s">
        <v>43</v>
      </c>
      <c r="B94" s="20">
        <v>85</v>
      </c>
      <c r="C94" s="20">
        <v>0</v>
      </c>
      <c r="D94" s="21">
        <f>SUM(B94:C94)</f>
        <v>85</v>
      </c>
      <c r="E94" s="21">
        <v>88.5</v>
      </c>
      <c r="F94" s="21"/>
      <c r="G94" s="21">
        <f>+E94+F94</f>
        <v>88.5</v>
      </c>
      <c r="H94" s="25">
        <f>+G94/D94-1</f>
        <v>4.117647058823537E-2</v>
      </c>
      <c r="I94" s="26">
        <f>+G94-D94</f>
        <v>3.5</v>
      </c>
      <c r="J94" s="12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29"/>
      <c r="X94" s="29"/>
      <c r="Y94" s="29"/>
      <c r="Z94" s="57"/>
      <c r="AA94" s="57"/>
      <c r="AB94" s="57"/>
      <c r="AC94" s="58"/>
      <c r="AD94" s="57"/>
      <c r="AE94" s="57"/>
      <c r="AF94" s="57"/>
      <c r="AG94" s="59"/>
      <c r="AH94" s="59"/>
      <c r="AI94" s="59"/>
      <c r="AJ94" s="57"/>
      <c r="AK94" s="59"/>
      <c r="AL94" s="59"/>
      <c r="AM94" s="59"/>
      <c r="AN94" s="57"/>
      <c r="AO94" s="57"/>
      <c r="AP94" s="57"/>
      <c r="AQ94" s="57"/>
    </row>
    <row r="95" spans="1:47" s="45" customFormat="1" ht="15">
      <c r="A95" s="33" t="s">
        <v>44</v>
      </c>
      <c r="B95" s="20">
        <v>2</v>
      </c>
      <c r="C95" s="20">
        <v>0</v>
      </c>
      <c r="D95" s="21">
        <f>SUM(B95:C95)</f>
        <v>2</v>
      </c>
      <c r="E95" s="21">
        <v>2.4</v>
      </c>
      <c r="F95" s="21"/>
      <c r="G95" s="21">
        <f>+E95+F95</f>
        <v>2.4</v>
      </c>
      <c r="H95" s="25">
        <f>+G95/D95-1</f>
        <v>0.19999999999999996</v>
      </c>
      <c r="I95" s="26">
        <f>+G95-D95</f>
        <v>0.39999999999999991</v>
      </c>
      <c r="J95" s="12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29"/>
      <c r="X95" s="29"/>
      <c r="Y95" s="29"/>
      <c r="Z95" s="57"/>
      <c r="AA95" s="57"/>
      <c r="AB95" s="57"/>
      <c r="AC95" s="58"/>
      <c r="AD95" s="57"/>
      <c r="AE95" s="57"/>
      <c r="AF95" s="57"/>
      <c r="AG95" s="59"/>
      <c r="AH95" s="59"/>
      <c r="AI95" s="59"/>
      <c r="AJ95" s="57"/>
      <c r="AK95" s="59"/>
      <c r="AL95" s="59"/>
      <c r="AM95" s="59"/>
      <c r="AN95" s="57"/>
      <c r="AO95" s="38"/>
      <c r="AP95" s="38"/>
      <c r="AQ95" s="38"/>
      <c r="AR95" s="19"/>
      <c r="AS95" s="19"/>
      <c r="AT95" s="19"/>
      <c r="AU95" s="19"/>
    </row>
    <row r="96" spans="1:47" ht="15">
      <c r="A96" s="65"/>
      <c r="D96" s="57"/>
      <c r="E96" s="38"/>
      <c r="F96" s="38"/>
      <c r="G96" s="38"/>
      <c r="H96" s="38"/>
      <c r="I96" s="66"/>
      <c r="J96" s="12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59"/>
      <c r="X96" s="59"/>
      <c r="Y96" s="59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</row>
    <row r="97" spans="1:43" ht="15">
      <c r="A97" s="67"/>
      <c r="D97" s="57"/>
      <c r="E97" s="38"/>
      <c r="F97" s="38"/>
      <c r="G97" s="38"/>
      <c r="H97" s="38"/>
      <c r="I97" s="66"/>
      <c r="J97" s="12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59"/>
      <c r="X97" s="59"/>
      <c r="Y97" s="59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</row>
    <row r="98" spans="1:43" ht="15">
      <c r="A98" s="65"/>
      <c r="D98" s="57"/>
      <c r="E98" s="38"/>
      <c r="F98" s="38"/>
      <c r="G98" s="38"/>
      <c r="H98" s="38"/>
      <c r="I98" s="66"/>
      <c r="J98" s="12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59"/>
      <c r="X98" s="59"/>
      <c r="Y98" s="59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</row>
    <row r="99" spans="1:43">
      <c r="A99" s="65"/>
      <c r="D99" s="57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59"/>
      <c r="X99" s="59"/>
      <c r="Y99" s="59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</row>
    <row r="100" spans="1:43">
      <c r="A100" s="65"/>
      <c r="D100" s="57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59"/>
      <c r="X100" s="59"/>
      <c r="Y100" s="59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</row>
    <row r="101" spans="1:43">
      <c r="A101" s="65"/>
      <c r="D101" s="57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59"/>
      <c r="X101" s="59"/>
      <c r="Y101" s="59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</row>
    <row r="102" spans="1:43">
      <c r="A102" s="65"/>
      <c r="D102" s="57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</row>
    <row r="103" spans="1:43">
      <c r="A103" s="65"/>
      <c r="D103" s="57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</row>
    <row r="104" spans="1:43">
      <c r="A104" s="65"/>
      <c r="D104" s="57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</row>
    <row r="105" spans="1:43">
      <c r="A105" s="65"/>
      <c r="D105" s="57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</row>
    <row r="106" spans="1:43">
      <c r="A106" s="65"/>
      <c r="D106" s="57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</row>
    <row r="107" spans="1:43">
      <c r="A107" s="65"/>
      <c r="D107" s="57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</row>
    <row r="108" spans="1:43">
      <c r="A108" s="65"/>
      <c r="D108" s="57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</row>
    <row r="109" spans="1:43">
      <c r="A109" s="65"/>
      <c r="D109" s="57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</row>
    <row r="110" spans="1:43">
      <c r="A110" s="65"/>
      <c r="D110" s="57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</row>
    <row r="111" spans="1:43">
      <c r="A111" s="65"/>
      <c r="D111" s="57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</row>
    <row r="112" spans="1:43">
      <c r="A112" s="65"/>
      <c r="D112" s="57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</row>
    <row r="113" spans="1:43">
      <c r="A113" s="65"/>
      <c r="D113" s="57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</row>
    <row r="114" spans="1:43">
      <c r="A114" s="65"/>
      <c r="D114" s="57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</row>
    <row r="115" spans="1:43">
      <c r="A115" s="65"/>
      <c r="D115" s="57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</row>
    <row r="116" spans="1:43">
      <c r="A116" s="65"/>
      <c r="D116" s="57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</row>
    <row r="117" spans="1:43">
      <c r="A117" s="65"/>
      <c r="D117" s="57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</row>
    <row r="118" spans="1:43">
      <c r="A118" s="65"/>
      <c r="D118" s="57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</row>
    <row r="119" spans="1:43">
      <c r="A119" s="65"/>
      <c r="D119" s="57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</row>
    <row r="120" spans="1:43">
      <c r="A120" s="65"/>
      <c r="D120" s="57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</row>
    <row r="121" spans="1:43">
      <c r="A121" s="65"/>
      <c r="D121" s="57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</row>
    <row r="122" spans="1:43">
      <c r="A122" s="65"/>
      <c r="D122" s="57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</row>
    <row r="123" spans="1:43">
      <c r="A123" s="65"/>
      <c r="D123" s="57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</row>
    <row r="124" spans="1:43">
      <c r="A124" s="65"/>
      <c r="D124" s="57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</row>
    <row r="125" spans="1:43">
      <c r="A125" s="65"/>
      <c r="D125" s="57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</row>
    <row r="126" spans="1:43">
      <c r="A126" s="65"/>
      <c r="D126" s="57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</row>
    <row r="127" spans="1:43">
      <c r="A127" s="65"/>
      <c r="D127" s="57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</row>
    <row r="128" spans="1:43">
      <c r="A128" s="65"/>
      <c r="D128" s="57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</row>
    <row r="129" spans="1:43">
      <c r="A129" s="65"/>
      <c r="D129" s="57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</row>
    <row r="130" spans="1:43">
      <c r="A130" s="65"/>
      <c r="D130" s="57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</row>
    <row r="131" spans="1:43">
      <c r="A131" s="65"/>
      <c r="D131" s="57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</row>
    <row r="132" spans="1:43">
      <c r="A132" s="65"/>
      <c r="D132" s="57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</row>
    <row r="133" spans="1:43">
      <c r="A133" s="65"/>
      <c r="D133" s="57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</row>
    <row r="134" spans="1:43">
      <c r="A134" s="65"/>
      <c r="D134" s="57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</row>
    <row r="135" spans="1:43">
      <c r="A135" s="65"/>
      <c r="D135" s="57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</row>
    <row r="136" spans="1:43">
      <c r="A136" s="65"/>
      <c r="D136" s="57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</row>
    <row r="137" spans="1:43">
      <c r="A137" s="65"/>
      <c r="D137" s="57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</row>
    <row r="138" spans="1:43">
      <c r="A138" s="65"/>
      <c r="D138" s="57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</row>
    <row r="139" spans="1:43">
      <c r="A139" s="65"/>
      <c r="D139" s="57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</row>
    <row r="140" spans="1:43">
      <c r="A140" s="65"/>
      <c r="D140" s="57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</row>
    <row r="141" spans="1:43">
      <c r="A141" s="65"/>
      <c r="D141" s="57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</row>
    <row r="142" spans="1:43">
      <c r="A142" s="65"/>
      <c r="D142" s="57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</row>
    <row r="143" spans="1:43">
      <c r="A143" s="65"/>
      <c r="D143" s="57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</row>
    <row r="144" spans="1:43">
      <c r="A144" s="65"/>
      <c r="D144" s="57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</row>
    <row r="145" spans="1:43">
      <c r="A145" s="65"/>
      <c r="D145" s="57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</row>
    <row r="146" spans="1:43">
      <c r="A146" s="65"/>
      <c r="D146" s="57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</row>
    <row r="147" spans="1:43">
      <c r="A147" s="65"/>
      <c r="D147" s="57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</row>
    <row r="148" spans="1:43">
      <c r="A148" s="65"/>
      <c r="D148" s="57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</row>
    <row r="149" spans="1:43">
      <c r="A149" s="65"/>
      <c r="D149" s="57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</row>
    <row r="150" spans="1:43">
      <c r="A150" s="65"/>
      <c r="D150" s="57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</row>
    <row r="151" spans="1:43">
      <c r="A151" s="65"/>
      <c r="D151" s="57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</row>
    <row r="152" spans="1:43">
      <c r="A152" s="65"/>
      <c r="D152" s="57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</row>
    <row r="153" spans="1:43">
      <c r="A153" s="65"/>
      <c r="D153" s="57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</row>
    <row r="154" spans="1:43">
      <c r="A154" s="65"/>
      <c r="D154" s="57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</row>
    <row r="155" spans="1:43">
      <c r="A155" s="65"/>
      <c r="D155" s="57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</row>
    <row r="156" spans="1:43">
      <c r="A156" s="65"/>
      <c r="D156" s="57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</row>
    <row r="157" spans="1:43">
      <c r="A157" s="65"/>
      <c r="D157" s="57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</row>
    <row r="158" spans="1:43">
      <c r="A158" s="65"/>
      <c r="D158" s="57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</row>
    <row r="159" spans="1:43">
      <c r="A159" s="65"/>
      <c r="D159" s="57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</row>
    <row r="160" spans="1:43">
      <c r="A160" s="65"/>
      <c r="D160" s="57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</row>
    <row r="161" spans="1:43">
      <c r="A161" s="65"/>
      <c r="D161" s="57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</row>
    <row r="162" spans="1:43">
      <c r="A162" s="65"/>
      <c r="D162" s="57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</row>
    <row r="163" spans="1:43">
      <c r="A163" s="65"/>
      <c r="D163" s="57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</row>
    <row r="164" spans="1:43">
      <c r="A164" s="65"/>
      <c r="D164" s="57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</row>
    <row r="165" spans="1:43">
      <c r="A165" s="65"/>
      <c r="D165" s="57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</row>
    <row r="166" spans="1:43">
      <c r="A166" s="65"/>
      <c r="D166" s="57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</row>
    <row r="167" spans="1:43">
      <c r="A167" s="65"/>
      <c r="D167" s="57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</row>
    <row r="168" spans="1:43">
      <c r="A168" s="65"/>
      <c r="D168" s="57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</row>
    <row r="169" spans="1:43">
      <c r="A169" s="65"/>
      <c r="D169" s="57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</row>
    <row r="170" spans="1:43">
      <c r="A170" s="65"/>
      <c r="D170" s="57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</row>
    <row r="171" spans="1:43">
      <c r="A171" s="65"/>
      <c r="D171" s="57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</row>
    <row r="172" spans="1:43">
      <c r="A172" s="65"/>
      <c r="D172" s="57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</row>
    <row r="173" spans="1:43">
      <c r="A173" s="65"/>
      <c r="D173" s="57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</row>
    <row r="174" spans="1:43">
      <c r="A174" s="65"/>
      <c r="D174" s="57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</row>
    <row r="175" spans="1:43">
      <c r="A175" s="65"/>
      <c r="D175" s="57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</row>
    <row r="176" spans="1:43">
      <c r="A176" s="65"/>
      <c r="D176" s="57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</row>
    <row r="177" spans="1:43">
      <c r="A177" s="65"/>
      <c r="D177" s="57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</row>
    <row r="178" spans="1:43">
      <c r="A178" s="65"/>
      <c r="D178" s="57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</row>
    <row r="179" spans="1:43">
      <c r="A179" s="65"/>
      <c r="D179" s="57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</row>
    <row r="180" spans="1:43">
      <c r="A180" s="65"/>
      <c r="D180" s="57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</row>
    <row r="181" spans="1:43">
      <c r="A181" s="65"/>
      <c r="D181" s="57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</row>
    <row r="182" spans="1:43">
      <c r="A182" s="65"/>
      <c r="D182" s="57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</row>
    <row r="183" spans="1:43">
      <c r="A183" s="65"/>
      <c r="D183" s="57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</row>
    <row r="184" spans="1:43">
      <c r="A184" s="65"/>
      <c r="D184" s="57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</row>
    <row r="185" spans="1:43">
      <c r="A185" s="65"/>
      <c r="D185" s="57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</row>
    <row r="186" spans="1:43">
      <c r="A186" s="65"/>
      <c r="D186" s="57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</row>
    <row r="187" spans="1:43">
      <c r="A187" s="65"/>
      <c r="D187" s="57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</row>
    <row r="188" spans="1:43">
      <c r="A188" s="65"/>
      <c r="D188" s="57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</row>
    <row r="189" spans="1:43">
      <c r="A189" s="65"/>
      <c r="D189" s="57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</row>
    <row r="190" spans="1:43">
      <c r="A190" s="65"/>
      <c r="D190" s="57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</row>
    <row r="191" spans="1:43">
      <c r="A191" s="65"/>
      <c r="D191" s="57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</row>
    <row r="192" spans="1:43">
      <c r="A192" s="65"/>
      <c r="D192" s="57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</row>
    <row r="193" spans="1:43">
      <c r="A193" s="65"/>
      <c r="D193" s="57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</row>
    <row r="194" spans="1:43">
      <c r="A194" s="65"/>
      <c r="D194" s="57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</row>
    <row r="195" spans="1:43">
      <c r="A195" s="65"/>
      <c r="D195" s="57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</row>
    <row r="196" spans="1:43">
      <c r="A196" s="65"/>
      <c r="D196" s="57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</row>
    <row r="197" spans="1:43">
      <c r="A197" s="65"/>
      <c r="D197" s="57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</row>
    <row r="198" spans="1:43">
      <c r="A198" s="65"/>
      <c r="D198" s="57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</row>
    <row r="199" spans="1:43">
      <c r="A199" s="65"/>
      <c r="D199" s="57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</row>
    <row r="200" spans="1:43">
      <c r="A200" s="65"/>
      <c r="D200" s="57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</row>
    <row r="201" spans="1:43">
      <c r="A201" s="65"/>
      <c r="D201" s="57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</row>
    <row r="202" spans="1:43">
      <c r="A202" s="65"/>
      <c r="D202" s="57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</row>
    <row r="203" spans="1:43">
      <c r="A203" s="65"/>
      <c r="D203" s="57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</row>
    <row r="204" spans="1:43">
      <c r="A204" s="65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</row>
    <row r="205" spans="1:43">
      <c r="A205" s="65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</row>
    <row r="206" spans="1:43">
      <c r="A206" s="65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</row>
    <row r="207" spans="1:43">
      <c r="A207" s="65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</row>
    <row r="208" spans="1:43">
      <c r="A208" s="65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</row>
    <row r="209" spans="1:43">
      <c r="A209" s="65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</row>
    <row r="210" spans="1:43">
      <c r="A210" s="65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</row>
    <row r="211" spans="1:43">
      <c r="A211" s="65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</row>
    <row r="212" spans="1:43"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</row>
    <row r="213" spans="1:43"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</row>
    <row r="214" spans="1:43"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</row>
    <row r="215" spans="1:43"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</row>
    <row r="216" spans="1:43"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</row>
    <row r="217" spans="1:43"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</row>
    <row r="218" spans="1:43"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</row>
    <row r="219" spans="1:43"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</row>
    <row r="220" spans="1:43"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</row>
    <row r="221" spans="1:43"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</row>
    <row r="222" spans="1:43"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</row>
    <row r="223" spans="1:43"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</row>
    <row r="224" spans="1:43"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</row>
    <row r="225" spans="8:43"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</row>
    <row r="226" spans="8:43"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</row>
    <row r="227" spans="8:43"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</row>
    <row r="228" spans="8:43"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</row>
    <row r="229" spans="8:43"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</row>
    <row r="230" spans="8:43"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</row>
    <row r="231" spans="8:43"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</row>
    <row r="232" spans="8:43"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</row>
    <row r="233" spans="8:43"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</row>
    <row r="234" spans="8:43"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</row>
    <row r="235" spans="8:43"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</row>
    <row r="236" spans="8:43"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</row>
    <row r="237" spans="8:43"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</row>
    <row r="238" spans="8:43"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</row>
    <row r="239" spans="8:43"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</row>
    <row r="240" spans="8:43"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</row>
    <row r="241" spans="8:43"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</row>
    <row r="242" spans="8:43"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</row>
    <row r="243" spans="8:43"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</row>
    <row r="244" spans="8:43"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</row>
    <row r="245" spans="8:43"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</row>
    <row r="246" spans="8:43"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</row>
    <row r="247" spans="8:43"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</row>
    <row r="248" spans="8:43"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</row>
    <row r="249" spans="8:43"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</row>
    <row r="250" spans="8:43"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</row>
    <row r="251" spans="8:43"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</row>
    <row r="252" spans="8:43"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</row>
    <row r="253" spans="8:43"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</row>
    <row r="254" spans="8:43"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</row>
    <row r="255" spans="8:43"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</row>
    <row r="256" spans="8:43"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</row>
    <row r="257" spans="8:43"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</row>
    <row r="258" spans="8:43"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</row>
    <row r="259" spans="8:43"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</row>
    <row r="260" spans="8:43"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</row>
    <row r="261" spans="8:43"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</row>
    <row r="262" spans="8:43"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</row>
    <row r="263" spans="8:43"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</row>
    <row r="264" spans="8:43"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</row>
    <row r="265" spans="8:43"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</row>
    <row r="266" spans="8:43"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</row>
    <row r="267" spans="8:43"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</row>
    <row r="268" spans="8:43"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</row>
    <row r="269" spans="8:43"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</row>
    <row r="270" spans="8:43"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</row>
    <row r="271" spans="8:43"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</row>
    <row r="272" spans="8:43"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</row>
    <row r="273" spans="8:43"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</row>
    <row r="274" spans="8:43"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</row>
    <row r="275" spans="8:43"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</row>
    <row r="276" spans="8:43"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</row>
    <row r="277" spans="8:43"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</row>
    <row r="278" spans="8:43"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</row>
    <row r="279" spans="8:43"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</row>
    <row r="280" spans="8:43"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</row>
    <row r="281" spans="8:43"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</row>
    <row r="282" spans="8:43"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</row>
    <row r="283" spans="8:43"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</row>
    <row r="284" spans="8:43"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</row>
    <row r="285" spans="8:43"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</row>
    <row r="286" spans="8:43"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</row>
    <row r="287" spans="8:43"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</row>
    <row r="288" spans="8:43"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</row>
    <row r="289" spans="8:43"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</row>
    <row r="290" spans="8:43"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</row>
    <row r="291" spans="8:43"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</row>
    <row r="292" spans="8:43"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</row>
    <row r="293" spans="8:43"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</row>
    <row r="294" spans="8:43"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</row>
    <row r="295" spans="8:43"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</row>
    <row r="296" spans="8:43"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</row>
    <row r="297" spans="8:43"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</row>
    <row r="298" spans="8:43"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</row>
    <row r="299" spans="8:43"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</row>
    <row r="300" spans="8:43"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</row>
    <row r="301" spans="8:43"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</row>
    <row r="302" spans="8:43"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</row>
    <row r="303" spans="8:43"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</row>
    <row r="304" spans="8:43"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</row>
    <row r="305" spans="8:43"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</row>
    <row r="306" spans="8:43"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</row>
    <row r="307" spans="8:43"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</row>
    <row r="308" spans="8:43"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</row>
    <row r="309" spans="8:43"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</row>
    <row r="310" spans="8:43"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</row>
    <row r="311" spans="8:43"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</row>
    <row r="312" spans="8:43"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</row>
    <row r="313" spans="8:43"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</row>
    <row r="314" spans="8:43"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</row>
    <row r="315" spans="8:43"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</row>
    <row r="316" spans="8:43"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</row>
    <row r="317" spans="8:43"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</row>
    <row r="318" spans="8:43"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</row>
    <row r="319" spans="8:43"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</row>
    <row r="320" spans="8:43"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</row>
    <row r="321" spans="8:43"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</row>
    <row r="322" spans="8:43"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</row>
    <row r="323" spans="8:43"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</row>
    <row r="324" spans="8:43"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</row>
    <row r="325" spans="8:43"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</row>
    <row r="326" spans="8:43"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</row>
    <row r="327" spans="8:43"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</row>
    <row r="328" spans="8:43"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</row>
    <row r="329" spans="8:43"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</row>
    <row r="330" spans="8:43"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</row>
    <row r="331" spans="8:43"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</row>
    <row r="332" spans="8:43"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</row>
    <row r="333" spans="8:43"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</row>
    <row r="334" spans="8:43"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</row>
    <row r="335" spans="8:43"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</row>
    <row r="336" spans="8:43"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</row>
    <row r="337" spans="8:43"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</row>
    <row r="338" spans="8:43"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</row>
    <row r="339" spans="8:43"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</row>
    <row r="340" spans="8:43"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</row>
    <row r="341" spans="8:43"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</row>
    <row r="342" spans="8:43"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</row>
    <row r="343" spans="8:43"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</row>
    <row r="344" spans="8:43"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</row>
    <row r="345" spans="8:43"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</row>
    <row r="346" spans="8:43"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</row>
    <row r="347" spans="8:43"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</row>
  </sheetData>
  <phoneticPr fontId="0" type="noConversion"/>
  <printOptions horizontalCentered="1"/>
  <pageMargins left="0.5" right="0.5" top="0.75" bottom="0.5" header="0.25" footer="0.5"/>
  <pageSetup paperSize="5" scale="87" fitToHeight="0" orientation="landscape" r:id="rId1"/>
  <headerFooter alignWithMargins="0">
    <oddHeader>&amp;L&amp;G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3:L38"/>
  <sheetViews>
    <sheetView workbookViewId="0">
      <selection activeCell="K13" sqref="K13"/>
    </sheetView>
  </sheetViews>
  <sheetFormatPr defaultRowHeight="12.75"/>
  <sheetData>
    <row r="23" spans="6:12">
      <c r="L23" s="2"/>
    </row>
    <row r="28" spans="6:12">
      <c r="K28" s="3"/>
    </row>
    <row r="29" spans="6:12">
      <c r="K29" s="3"/>
    </row>
    <row r="30" spans="6:12">
      <c r="F30" s="1"/>
      <c r="K30" s="3"/>
    </row>
    <row r="31" spans="6:12">
      <c r="F31" s="4"/>
      <c r="K31" s="5"/>
    </row>
    <row r="32" spans="6:12">
      <c r="K32" s="3"/>
    </row>
    <row r="33" spans="6:11">
      <c r="F33" s="3"/>
      <c r="K33" s="3"/>
    </row>
    <row r="34" spans="6:11">
      <c r="F34" s="3"/>
      <c r="K34" s="3"/>
    </row>
    <row r="35" spans="6:11">
      <c r="F35" s="3"/>
      <c r="K35" s="3"/>
    </row>
    <row r="36" spans="6:11">
      <c r="F36" s="3"/>
      <c r="K36" s="3"/>
    </row>
    <row r="37" spans="6:11">
      <c r="F37" s="4"/>
      <c r="K37" s="3"/>
    </row>
    <row r="38" spans="6:11">
      <c r="K3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 1</vt:lpstr>
      <vt:lpstr>Sheet1</vt:lpstr>
      <vt:lpstr>'Sheet 1'!Print_Area</vt:lpstr>
      <vt:lpstr>'Sheet 1'!Print_Titles</vt:lpstr>
    </vt:vector>
  </TitlesOfParts>
  <Company>US Global Leadership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Gross</dc:creator>
  <cp:lastModifiedBy>Mary Laurie</cp:lastModifiedBy>
  <cp:lastPrinted>2015-01-29T18:58:26Z</cp:lastPrinted>
  <dcterms:created xsi:type="dcterms:W3CDTF">2005-02-04T19:56:10Z</dcterms:created>
  <dcterms:modified xsi:type="dcterms:W3CDTF">2015-12-17T15:04:15Z</dcterms:modified>
</cp:coreProperties>
</file>